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sschlosser\Downloads\"/>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779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52511" refMode="R1C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c r="B56" i="6"/>
  <c r="G56" i="6" s="1"/>
  <c r="P37" i="4"/>
  <c r="Q37" i="4" s="1"/>
  <c r="B43" i="4" s="1"/>
  <c r="A27" i="6" s="1"/>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9" i="5"/>
  <c r="B10" i="5"/>
  <c r="B11" i="5"/>
  <c r="B12" i="5"/>
  <c r="B13" i="5"/>
  <c r="B14" i="5"/>
  <c r="B15" i="5"/>
  <c r="G21" i="6"/>
  <c r="B84" i="4"/>
  <c r="P35" i="4"/>
  <c r="P34" i="4"/>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c r="B50" i="6"/>
  <c r="G50" i="6" s="1"/>
  <c r="B49" i="6"/>
  <c r="G49" i="6" s="1"/>
  <c r="B48" i="6"/>
  <c r="G48" i="6" s="1"/>
  <c r="B46" i="6"/>
  <c r="G46" i="6"/>
  <c r="B45" i="6"/>
  <c r="G45" i="6"/>
  <c r="B44" i="6"/>
  <c r="G44" i="6"/>
  <c r="B43" i="6"/>
  <c r="G43" i="6" s="1"/>
  <c r="B41" i="6"/>
  <c r="G41" i="6"/>
  <c r="B40" i="6"/>
  <c r="G40" i="6"/>
  <c r="H40" i="6" s="1"/>
  <c r="D40" i="6" s="1"/>
  <c r="B39" i="6"/>
  <c r="G39" i="6"/>
  <c r="B38" i="6"/>
  <c r="G38" i="6" s="1"/>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s="1"/>
  <c r="H13" i="6" s="1"/>
  <c r="D13" i="6" s="1"/>
  <c r="B12" i="6"/>
  <c r="G12" i="6" s="1"/>
  <c r="H12" i="6" s="1"/>
  <c r="D12" i="6" s="1"/>
  <c r="B11" i="6"/>
  <c r="G11" i="6"/>
  <c r="H11" i="6" s="1"/>
  <c r="D11" i="6" s="1"/>
  <c r="B10" i="6"/>
  <c r="G10" i="6" s="1"/>
  <c r="H10" i="6" s="1"/>
  <c r="D10" i="6" s="1"/>
  <c r="B9" i="6"/>
  <c r="G9" i="6" s="1"/>
  <c r="H9" i="6" s="1"/>
  <c r="D9" i="6" s="1"/>
  <c r="B8" i="6"/>
  <c r="G8" i="6"/>
  <c r="H8" i="6" s="1"/>
  <c r="D8" i="6" s="1"/>
  <c r="B7" i="6"/>
  <c r="G7" i="6"/>
  <c r="H7" i="6"/>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V11" i="5"/>
  <c r="F11" i="5"/>
  <c r="AB12" i="5"/>
  <c r="V14" i="5"/>
  <c r="H14" i="5"/>
  <c r="A5" i="2"/>
  <c r="C2" i="6"/>
  <c r="H60" i="6"/>
  <c r="D60" i="6"/>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X7"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R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14" i="5"/>
  <c r="S93" i="5"/>
  <c r="E13" i="5"/>
  <c r="X13" i="5" s="1"/>
  <c r="F9" i="5"/>
  <c r="H9" i="5"/>
  <c r="J12" i="5"/>
  <c r="J15" i="5"/>
  <c r="E16" i="5"/>
  <c r="X16" i="5" s="1"/>
  <c r="J16" i="5"/>
  <c r="R10" i="5"/>
  <c r="I10" i="5"/>
  <c r="S69" i="5"/>
  <c r="S61" i="5"/>
  <c r="S45" i="5"/>
  <c r="S17" i="5"/>
  <c r="T15" i="5"/>
  <c r="S37" i="5"/>
  <c r="S21" i="5"/>
  <c r="T12" i="5"/>
  <c r="T13" i="5"/>
  <c r="X6" i="5"/>
  <c r="T10" i="5"/>
  <c r="T9" i="5"/>
  <c r="T16" i="5"/>
  <c r="X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X8"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F38" i="6"/>
  <c r="T6" i="5"/>
  <c r="T7" i="5"/>
  <c r="T5" i="5"/>
  <c r="S5" i="5"/>
  <c r="S6" i="5"/>
  <c r="T8" i="5"/>
  <c r="S7" i="5"/>
  <c r="S8" i="5"/>
  <c r="H43" i="6" l="1"/>
  <c r="D43" i="6" s="1"/>
  <c r="H38" i="6"/>
  <c r="H28" i="6"/>
  <c r="D28" i="6" s="1"/>
  <c r="C11" i="6"/>
  <c r="C13" i="6"/>
  <c r="C12" i="6"/>
  <c r="C10" i="6"/>
  <c r="C9" i="6"/>
  <c r="C8" i="6"/>
  <c r="C7" i="6"/>
  <c r="C4" i="6"/>
  <c r="C5" i="6"/>
  <c r="C6"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F54" i="6"/>
  <c r="H54" i="6" s="1"/>
  <c r="F64" i="6"/>
  <c r="F55" i="6"/>
  <c r="H55" i="6" s="1"/>
  <c r="D55" i="6" s="1"/>
  <c r="F58" i="6"/>
  <c r="H58" i="6" s="1"/>
  <c r="F56" i="6"/>
  <c r="H56" i="6" s="1"/>
  <c r="D43" i="4"/>
  <c r="D55" i="4"/>
  <c r="D61" i="4"/>
  <c r="C61" i="6"/>
  <c r="D61" i="6"/>
  <c r="K61" i="6"/>
  <c r="C33" i="6"/>
  <c r="G68" i="4"/>
  <c r="G37" i="4"/>
  <c r="G55" i="4"/>
  <c r="G49" i="4"/>
  <c r="G65" i="6"/>
  <c r="H65" i="6" s="1"/>
  <c r="D31" i="4"/>
  <c r="B59" i="4"/>
  <c r="A41" i="6" s="1"/>
  <c r="B47" i="4"/>
  <c r="A31" i="6" s="1"/>
  <c r="D68" i="4"/>
  <c r="B62" i="4"/>
  <c r="A43" i="6" s="1"/>
  <c r="B50" i="4"/>
  <c r="A33" i="6" s="1"/>
  <c r="B44" i="4"/>
  <c r="A28" i="6" s="1"/>
  <c r="B74" i="4"/>
  <c r="A53" i="6" s="1"/>
  <c r="D49" i="4"/>
  <c r="G61" i="4"/>
  <c r="C43" i="6" l="1"/>
  <c r="C28"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<sst xmlns="http://schemas.openxmlformats.org/spreadsheetml/2006/main" count="16861" uniqueCount="14442">
  <si>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</si>
  <si>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</si>
  <si>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</si>
  <si>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</si>
  <si>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</si>
  <si>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</si>
  <si>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</si>
  <si>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</si>
  <si>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</si>
  <si>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</si>
  <si>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</si>
  <si>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</si>
  <si>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</si>
  <si>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</si>
  <si>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</si>
  <si>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</si>
  <si>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</si>
  <si>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</si>
  <si>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</si>
  <si>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</si>
  <si>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</si>
  <si>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</si>
  <si>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</si>
  <si>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</si>
  <si>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</si>
  <si>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</si>
  <si>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</si>
  <si>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</si>
  <si>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</si>
  <si>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</si>
  <si>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</si>
  <si>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</si>
  <si>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</si>
  <si>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</si>
  <si>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</si>
  <si>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</si>
  <si>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</si>
  <si>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</si>
  <si>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</si>
  <si>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</si>
  <si>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</si>
  <si>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</si>
  <si>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</si>
  <si>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</si>
  <si>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</si>
  <si>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</si>
  <si>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</si>
  <si>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</si>
  <si>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</si>
  <si>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</si>
  <si>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</si>
  <si>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</si>
  <si>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</si>
  <si>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</si>
  <si>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</si>
  <si>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</si>
  <si>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</si>
  <si>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</si>
  <si>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</si>
  <si>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</si>
  <si>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</si>
  <si>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</si>
  <si>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</si>
  <si>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</si>
  <si>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</si>
  <si>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</si>
  <si>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</si>
  <si>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</si>
  <si>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</si>
  <si>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</si>
  <si>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</si>
  <si>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</si>
  <si>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</si>
  <si>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</si>
  <si>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</si>
  <si>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</si>
  <si>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</si>
  <si>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</si>
  <si>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</si>
  <si>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</si>
  <si>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</si>
  <si>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</si>
  <si>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</si>
  <si>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</si>
  <si>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</si>
  <si>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</si>
  <si>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</si>
  <si>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</si>
  <si>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</si>
  <si>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</si>
  <si>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</si>
  <si>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</si>
  <si>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</si>
  <si>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</si>
  <si>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</si>
  <si>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</si>
  <si>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</si>
  <si>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</si>
  <si>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</si>
  <si>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</si>
  <si>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</si>
  <si>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</si>
  <si>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</si>
  <si>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</si>
  <si>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</si>
  <si>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</si>
  <si>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</si>
  <si>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</si>
  <si>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</si>
  <si>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</si>
  <si>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</si>
  <si>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</si>
  <si>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</si>
  <si>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</si>
  <si>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</si>
  <si>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</si>
  <si>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</si>
  <si>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</si>
  <si>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</si>
  <si>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</si>
  <si>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</si>
  <si>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</si>
  <si>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</si>
  <si>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</si>
  <si>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</si>
  <si>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</si>
  <si>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</si>
  <si>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</si>
  <si>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</si>
  <si>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</si>
  <si>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</si>
  <si>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</si>
  <si>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</si>
  <si>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</si>
  <si>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</si>
  <si>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</si>
  <si>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</si>
  <si>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</si>
  <si>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</si>
  <si>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</si>
  <si>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</si>
  <si>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</si>
  <si>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</si>
  <si>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</si>
  <si>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</si>
  <si>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</si>
  <si>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</si>
  <si>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</si>
  <si>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</si>
  <si>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</si>
  <si>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</si>
  <si>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</si>
  <si>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</si>
  <si>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</si>
  <si>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</si>
  <si>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</si>
  <si>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</si>
  <si>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</si>
  <si>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</si>
  <si>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</si>
  <si>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</si>
  <si>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</si>
  <si>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</si>
  <si>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</si>
  <si>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</si>
  <si>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</si>
  <si>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</si>
  <si>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</si>
  <si>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</si>
  <si>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</si>
  <si>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</si>
  <si>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</si>
  <si>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</si>
  <si>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</si>
  <si>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</si>
  <si>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</si>
  <si>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</si>
  <si>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</si>
  <si>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</si>
  <si>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</si>
  <si>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</si>
  <si>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</si>
  <si>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</si>
  <si>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</si>
  <si>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</si>
  <si>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</si>
  <si>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</si>
  <si>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</si>
  <si>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</si>
  <si>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</si>
  <si>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</si>
  <si>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</si>
  <si>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</si>
  <si>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</si>
  <si>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</si>
  <si>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</si>
  <si>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</si>
  <si>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</si>
  <si>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</si>
  <si>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</si>
  <si>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</si>
  <si>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</si>
  <si>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</si>
  <si>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</si>
  <si>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</si>
  <si>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</si>
  <si>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</si>
  <si>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</si>
  <si>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</si>
  <si>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</si>
  <si>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</si>
  <si>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</si>
  <si>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</si>
  <si>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</si>
  <si>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</si>
  <si>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</si>
  <si>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</si>
  <si>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</si>
  <si>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</si>
  <si>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</si>
  <si>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</si>
  <si>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</si>
  <si>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</si>
  <si>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</si>
  <si>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</si>
  <si>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</si>
  <si>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</si>
  <si>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</si>
  <si>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</si>
  <si>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</si>
  <si>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</si>
  <si>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</si>
  <si>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</si>
  <si>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</si>
  <si>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</si>
  <si>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</si>
  <si>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</si>
  <si>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</si>
  <si>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</si>
  <si>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</si>
  <si>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</si>
  <si>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</si>
  <si>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</si>
  <si>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</si>
  <si>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</si>
  <si>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</si>
  <si>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</si>
  <si>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</si>
  <si>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</si>
  <si>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</si>
  <si>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</si>
  <si>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</si>
  <si>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</si>
  <si>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</si>
  <si>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</si>
  <si>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</si>
  <si>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</si>
  <si>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</si>
  <si>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</si>
  <si>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</si>
  <si>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</si>
  <si>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</si>
  <si>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</si>
  <si>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</si>
  <si>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</si>
  <si>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</si>
  <si>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</si>
  <si>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</si>
  <si>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</si>
  <si>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</si>
  <si>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</si>
  <si>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</si>
  <si>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</si>
  <si>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</si>
  <si>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</si>
  <si>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</si>
  <si>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</si>
  <si>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</si>
  <si>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</si>
  <si>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</si>
  <si>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</si>
  <si>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</si>
  <si>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</si>
  <si>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</si>
  <si>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</si>
  <si>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</si>
  <si>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</si>
  <si>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</si>
  <si>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</si>
  <si>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</si>
  <si>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</si>
  <si>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</si>
  <si>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</si>
  <si>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</si>
  <si>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</si>
  <si>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</si>
  <si>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</si>
  <si>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</si>
  <si>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</si>
  <si>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</si>
  <si>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</si>
  <si>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</si>
  <si>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</si>
  <si>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</si>
  <si>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</si>
  <si>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</si>
  <si>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</si>
  <si>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</si>
  <si>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</si>
  <si>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</si>
  <si>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</si>
  <si>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</si>
  <si>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</si>
  <si>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</si>
  <si>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</si>
  <si>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</si>
  <si>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</si>
  <si>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</si>
  <si>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</si>
  <si>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</si>
  <si>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</si>
  <si>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</si>
  <si>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</si>
  <si>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</si>
  <si>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</si>
  <si>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</si>
  <si>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</si>
  <si>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</si>
  <si>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</si>
  <si>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</si>
  <si>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</si>
  <si>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</si>
  <si>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</si>
  <si>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</si>
  <si>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</si>
  <si>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</si>
  <si>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</si>
  <si>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</si>
  <si>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</si>
  <si>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</si>
  <si>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</si>
  <si>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</si>
  <si>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</si>
  <si>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</si>
  <si>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</si>
  <si>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</si>
  <si>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</si>
  <si>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</si>
  <si>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</si>
  <si>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</si>
  <si>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</si>
  <si>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</si>
  <si>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</si>
  <si>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</si>
  <si>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</si>
  <si>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</si>
  <si>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</si>
  <si>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</si>
  <si>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</si>
  <si>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</si>
  <si>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</si>
  <si>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</si>
  <si>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</si>
  <si>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</si>
  <si>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</si>
  <si>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</si>
  <si>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</si>
  <si>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</si>
  <si>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</si>
  <si>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</si>
  <si>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</si>
  <si>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</si>
  <si>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</si>
  <si>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</si>
  <si>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</si>
  <si>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</si>
  <si>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</si>
  <si>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</si>
  <si>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</si>
  <si>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</si>
  <si>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</si>
  <si>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</si>
  <si>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</si>
  <si>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</si>
  <si>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</si>
  <si>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</si>
  <si>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</si>
  <si>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</si>
  <si>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</si>
  <si>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</si>
  <si>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</si>
  <si>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</si>
  <si>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</si>
  <si>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</si>
  <si>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</si>
  <si>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</si>
  <si>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</si>
  <si>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</si>
  <si>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</si>
  <si>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</si>
  <si>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</si>
  <si>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</si>
  <si>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</si>
  <si>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</si>
  <si>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</si>
  <si>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</si>
  <si>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</si>
  <si>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</si>
  <si>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</si>
  <si>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</si>
  <si>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</si>
  <si>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</si>
  <si>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</si>
  <si>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</si>
  <si>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</si>
  <si>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</si>
  <si>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</si>
  <si>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</si>
  <si>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</si>
  <si>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</si>
  <si>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</si>
  <si>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</si>
  <si>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</si>
  <si>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</si>
  <si>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</si>
  <si>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</si>
  <si>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</si>
  <si>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</si>
  <si>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</si>
  <si>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</si>
  <si>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</si>
  <si>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</si>
  <si>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</si>
  <si>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</si>
  <si>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</si>
  <si>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</si>
  <si>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</si>
  <si>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</si>
  <si>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</si>
  <si>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</si>
  <si>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</si>
  <si>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</si>
  <si>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</si>
  <si>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</si>
  <si>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</si>
  <si>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</si>
  <si>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</si>
  <si>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</si>
  <si>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</si>
  <si>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</si>
  <si>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</si>
  <si>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</si>
  <si>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</si>
  <si>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</si>
  <si>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</si>
  <si>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</si>
  <si>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</si>
  <si>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</si>
  <si>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</si>
  <si>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</si>
  <si>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</si>
  <si>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</si>
  <si>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</si>
  <si>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</si>
  <si>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</si>
  <si>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</si>
  <si>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</si>
  <si>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</si>
  <si>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</si>
  <si>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</si>
  <si>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</si>
  <si>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</si>
  <si>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</si>
  <si>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</si>
  <si>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</si>
  <si>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</si>
  <si>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</si>
  <si>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</si>
  <si>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</si>
  <si>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</si>
  <si>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</si>
  <si>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</si>
  <si>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</si>
  <si>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</si>
  <si>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</si>
  <si>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</si>
  <si>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</si>
  <si>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</si>
  <si>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</si>
  <si>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</si>
  <si>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</si>
  <si>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</si>
  <si>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</si>
  <si>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</si>
  <si>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</si>
  <si>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</si>
  <si>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</si>
  <si>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</si>
  <si>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</si>
  <si>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</si>
  <si>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</si>
  <si>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</si>
  <si>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</si>
  <si>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</si>
  <si>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</si>
  <si>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</si>
  <si>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</si>
  <si>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</si>
  <si>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</si>
  <si>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</si>
  <si>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</si>
  <si>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</si>
  <si>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</si>
  <si>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</si>
  <si>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</si>
  <si>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</si>
  <si>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</si>
  <si>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</si>
  <si>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</si>
  <si>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</si>
  <si>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</si>
  <si>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</si>
  <si>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</si>
  <si>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</si>
  <si>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</si>
  <si>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</si>
  <si>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</si>
  <si>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</si>
  <si>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</si>
  <si>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</si>
  <si>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</si>
  <si>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</si>
  <si>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</si>
  <si>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</si>
  <si>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</si>
  <si>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</si>
  <si>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</si>
  <si>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</si>
  <si>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</si>
  <si>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</si>
  <si>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</si>
  <si>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</si>
  <si>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</si>
  <si>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</si>
  <si>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</si>
  <si>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</si>
  <si>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</si>
  <si>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</si>
  <si>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</si>
  <si>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</si>
  <si>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</si>
  <si>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</si>
  <si>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</si>
  <si>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</si>
  <si>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</si>
  <si>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</si>
  <si>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</si>
  <si>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</si>
  <si>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</si>
  <si>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</si>
  <si>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</si>
  <si>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</si>
  <si>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</si>
  <si>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</si>
  <si>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</si>
  <si>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</si>
  <si>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</si>
  <si>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</si>
  <si>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</si>
  <si>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</si>
  <si>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</si>
  <si>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</si>
  <si>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</si>
  <si>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</si>
  <si>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</si>
  <si>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</si>
  <si>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</si>
  <si>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</si>
  <si>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</si>
  <si>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</si>
  <si>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</si>
  <si>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</si>
  <si>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</si>
  <si>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</si>
  <si>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</si>
  <si>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</si>
  <si>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</si>
  <si>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</si>
  <si>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</si>
  <si>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</si>
  <si>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</si>
  <si>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</si>
  <si>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</si>
  <si>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</si>
  <si>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</si>
  <si>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</si>
  <si>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</si>
  <si>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</si>
  <si>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</si>
  <si>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</si>
  <si>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</si>
  <si>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</si>
  <si>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</si>
  <si>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</si>
  <si>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</si>
  <si>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</si>
  <si>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</si>
  <si>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</si>
  <si>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</si>
  <si>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</si>
  <si>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</si>
  <si>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</si>
  <si>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</si>
  <si>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</si>
  <si>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</si>
  <si>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</si>
  <si>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</si>
  <si>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</si>
  <si>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</si>
  <si>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</si>
  <si>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</si>
  <si>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</si>
  <si>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</si>
  <si>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</si>
  <si>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</si>
  <si>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</si>
  <si>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</si>
  <si>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</si>
  <si>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</si>
  <si>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</si>
  <si>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</si>
  <si>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</si>
  <si>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</si>
  <si>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</si>
  <si>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</si>
  <si>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</si>
  <si>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</si>
  <si>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</si>
  <si>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</si>
  <si>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</si>
  <si>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</si>
  <si>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</si>
  <si>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</si>
  <si>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</si>
  <si>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</si>
  <si>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</si>
  <si>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</si>
  <si>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</si>
  <si>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</si>
  <si>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</si>
  <si>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</si>
  <si>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</si>
  <si>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</si>
  <si>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</si>
  <si>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</si>
  <si>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</si>
  <si>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</si>
  <si>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</si>
  <si>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</si>
  <si>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</si>
  <si>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</si>
  <si>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</si>
  <si>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</si>
  <si>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</si>
  <si>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</si>
  <si>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</si>
  <si>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</si>
  <si>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</si>
  <si>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</si>
  <si>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</si>
  <si>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</si>
  <si>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</si>
  <si>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</si>
  <si>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</si>
  <si>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</si>
  <si>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</si>
  <si>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</si>
  <si>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</si>
  <si>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</si>
  <si>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</si>
  <si>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</si>
  <si>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</si>
  <si>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</si>
  <si>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</si>
  <si>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</si>
  <si>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</si>
  <si>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</si>
  <si>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</si>
  <si>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</si>
  <si>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</si>
  <si>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</si>
  <si>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</si>
  <si>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</si>
  <si>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</si>
  <si>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</si>
  <si>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</si>
  <si>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</si>
  <si>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</si>
  <si>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</si>
  <si>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</si>
  <si>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</si>
  <si>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</si>
  <si>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</si>
  <si>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</si>
  <si>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</si>
  <si>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</si>
  <si>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</si>
  <si>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</si>
  <si>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</si>
  <si>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</si>
  <si>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</si>
  <si>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</si>
  <si>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</si>
  <si>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</si>
  <si>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</si>
  <si>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</si>
  <si>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</si>
  <si>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</si>
  <si>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</si>
  <si>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</si>
  <si>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</si>
  <si>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</si>
  <si>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</si>
  <si>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</si>
  <si>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</si>
  <si>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</si>
  <si>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</si>
  <si>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</si>
  <si>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</si>
  <si>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</si>
  <si>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</si>
  <si>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</si>
  <si>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</si>
  <si>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</si>
  <si>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</si>
  <si>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</si>
  <si>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</si>
  <si>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</si>
  <si>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</si>
  <si>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</si>
  <si>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</si>
  <si>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</si>
  <si>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</si>
  <si>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</si>
  <si>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</si>
  <si>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</si>
  <si>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</si>
  <si>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</si>
  <si>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</si>
  <si>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</si>
  <si>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</si>
  <si>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</si>
  <si>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</si>
  <si>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</si>
  <si>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</si>
  <si>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</si>
  <si>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</si>
  <si>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</si>
  <si>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</si>
  <si>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</si>
  <si>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</si>
  <si>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</si>
  <si>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</si>
  <si>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</si>
  <si>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</si>
  <si>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</si>
  <si>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</si>
  <si>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</si>
  <si>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</si>
  <si>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</si>
  <si>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</si>
  <si>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</si>
  <si>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</si>
  <si>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</si>
  <si>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</si>
  <si>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</si>
  <si>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</si>
  <si>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</si>
  <si>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</si>
  <si>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</si>
  <si>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</si>
  <si>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</si>
  <si>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</si>
  <si>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</si>
  <si>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</si>
  <si>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</si>
  <si>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</si>
  <si>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</si>
  <si>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</si>
  <si>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</si>
  <si>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</si>
  <si>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</si>
  <si>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</si>
  <si>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</si>
  <si>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</si>
  <si>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</si>
  <si>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</si>
  <si>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</si>
  <si>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</si>
  <si>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</si>
  <si>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</si>
  <si>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</si>
  <si>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</si>
  <si>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</si>
  <si>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</si>
  <si>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</si>
  <si>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</si>
  <si>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</si>
  <si>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</si>
  <si>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</si>
  <si>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</si>
  <si>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</si>
  <si>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</si>
  <si>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</si>
  <si>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</si>
  <si>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</si>
  <si>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</si>
  <si>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</si>
  <si>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</si>
  <si>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</si>
  <si>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</si>
  <si>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</si>
  <si>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</si>
  <si>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</si>
  <si>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</si>
  <si>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</si>
  <si>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</si>
  <si>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</si>
  <si>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</si>
  <si>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</si>
  <si>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</si>
  <si>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</si>
  <si>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</si>
  <si>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</si>
  <si>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</si>
  <si>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</si>
  <si>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</si>
  <si>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</si>
  <si>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</si>
  <si>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</si>
  <si>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</si>
  <si>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</si>
  <si>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</si>
  <si>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</si>
  <si>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</si>
  <si>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</si>
  <si>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</si>
  <si>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</si>
  <si>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</si>
  <si>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</si>
  <si>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</si>
  <si>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</si>
  <si>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</si>
  <si>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</si>
  <si>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</si>
  <si>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</si>
  <si>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</si>
  <si>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</si>
  <si>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</si>
  <si>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</si>
  <si>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</si>
  <si>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</si>
  <si>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</si>
  <si>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</si>
  <si>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</si>
  <si>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</si>
  <si>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</si>
  <si>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</si>
  <si>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</si>
  <si>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</si>
  <si>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</si>
  <si>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</si>
  <si>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</si>
  <si>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</si>
  <si>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</si>
  <si>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</si>
  <si>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</si>
  <si>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</si>
  <si>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</si>
  <si>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</si>
  <si>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</si>
  <si>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</si>
  <si>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</si>
  <si>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</si>
  <si>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</si>
  <si>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</si>
  <si>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</si>
  <si>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</si>
  <si>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</si>
  <si>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</si>
  <si>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</si>
  <si>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</si>
  <si>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</si>
  <si>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</si>
  <si>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</si>
  <si>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</si>
  <si>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</si>
  <si>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</si>
  <si>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</si>
  <si>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</si>
  <si>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</si>
  <si>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</si>
  <si>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</si>
  <si>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</si>
  <si>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</si>
  <si>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</si>
  <si>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</si>
  <si>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</si>
  <si>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</si>
  <si>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</si>
  <si>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</si>
  <si>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</si>
  <si>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</si>
  <si>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</si>
  <si>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</si>
  <si>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</si>
  <si>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</si>
  <si>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</si>
  <si>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</si>
  <si>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</si>
  <si>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</si>
  <si>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</si>
  <si>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</si>
  <si>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</si>
  <si>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</si>
  <si>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</si>
  <si>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</si>
  <si>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</si>
  <si>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</si>
  <si>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</si>
  <si>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</si>
  <si>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</si>
  <si>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</si>
  <si>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</si>
  <si>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</si>
  <si>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</si>
  <si>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</si>
  <si>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</si>
  <si>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</si>
  <si>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</si>
  <si>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</si>
  <si>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</si>
  <si>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</si>
  <si>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</si>
  <si>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</si>
  <si>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</si>
  <si>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</si>
  <si>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</si>
  <si>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</si>
  <si>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</si>
  <si>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</si>
  <si>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</si>
  <si>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</si>
  <si>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</si>
  <si>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</si>
  <si>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</si>
  <si>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</si>
  <si>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</si>
  <si>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</si>
  <si>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</si>
  <si>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</si>
  <si>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</si>
  <si>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</si>
  <si>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</si>
  <si>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</si>
  <si>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</si>
  <si>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</si>
  <si>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</si>
  <si>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</si>
  <si>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</si>
  <si>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</si>
  <si>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</si>
  <si>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</si>
  <si>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</si>
  <si>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</si>
  <si>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</si>
  <si>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</si>
  <si>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</si>
  <si>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</si>
  <si>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</si>
  <si>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</si>
  <si>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</si>
  <si>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</si>
  <si>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</si>
  <si>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</si>
  <si>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</si>
  <si>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</si>
  <si>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</si>
  <si>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</si>
  <si>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</si>
  <si>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</si>
  <si>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</si>
  <si>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</si>
  <si>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</si>
  <si>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</si>
  <si>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</si>
  <si>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</si>
  <si>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</si>
  <si>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</si>
  <si>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</si>
  <si>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</si>
  <si>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</si>
  <si>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</si>
  <si>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</si>
  <si>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</si>
  <si>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</si>
  <si>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</si>
  <si>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</si>
  <si>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</si>
  <si>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</si>
  <si>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</si>
  <si>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</si>
  <si>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</si>
  <si>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</si>
  <si>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</si>
  <si>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</si>
  <si>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</si>
  <si>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</si>
  <si>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</si>
  <si>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</si>
  <si>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</si>
  <si>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</si>
  <si>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</si>
  <si>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</si>
  <si>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</si>
  <si>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</si>
  <si>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</si>
  <si>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</si>
  <si>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</si>
  <si>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</si>
  <si>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</si>
  <si>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</si>
  <si>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</si>
  <si>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</si>
  <si>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</si>
  <si>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</si>
  <si>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</si>
  <si>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</si>
  <si>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</si>
  <si>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</si>
  <si>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</si>
  <si>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</si>
  <si>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</si>
  <si>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</si>
  <si>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</si>
  <si>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</si>
  <si>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</si>
  <si>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</si>
  <si>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</si>
  <si>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</si>
  <si>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</si>
  <si>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</si>
  <si>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</si>
  <si>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</si>
  <si>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</si>
  <si>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</si>
  <si>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</si>
  <si>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</si>
  <si>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</si>
  <si>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</si>
  <si>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</si>
  <si>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</si>
  <si>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</si>
  <si>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</si>
  <si>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</si>
  <si>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</si>
  <si>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</si>
  <si>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</si>
  <si>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</si>
  <si>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</si>
  <si>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</si>
  <si>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</si>
  <si>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</si>
  <si>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</si>
  <si>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</si>
  <si>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</si>
  <si>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</si>
  <si>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</si>
  <si>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</si>
  <si>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</si>
  <si>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</si>
  <si>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</si>
  <si>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</si>
  <si>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</si>
  <si>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</si>
  <si>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</si>
  <si>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</si>
  <si>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</si>
  <si>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</si>
  <si>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</si>
  <si>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</si>
  <si>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</si>
  <si>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</si>
  <si>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</si>
  <si>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</si>
  <si>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</si>
  <si>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</si>
  <si>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</si>
  <si>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</si>
  <si>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</si>
  <si>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</si>
  <si>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</si>
  <si>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</si>
  <si>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</si>
  <si>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</si>
  <si>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</si>
  <si>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</si>
  <si>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</si>
  <si>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</si>
  <si>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</si>
  <si>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</si>
  <si>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</si>
  <si>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</si>
  <si>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</si>
  <si>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</si>
  <si>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</si>
  <si>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</si>
  <si>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</si>
  <si>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</si>
  <si>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</si>
  <si>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</si>
  <si>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</si>
  <si>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</si>
  <si>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</si>
  <si>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</si>
  <si>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</si>
  <si>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</si>
  <si>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</si>
  <si>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</si>
  <si>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</si>
  <si>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</si>
  <si>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</si>
  <si>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</si>
  <si>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</si>
  <si>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</si>
  <si>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</si>
  <si>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</si>
  <si>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</si>
  <si>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</si>
  <si>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</si>
  <si>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</si>
  <si>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</si>
  <si>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</si>
  <si>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</si>
  <si>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</si>
  <si>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</si>
  <si>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</si>
  <si>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</si>
  <si>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</si>
  <si>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</si>
  <si>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</si>
  <si>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</si>
  <si>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</si>
  <si>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</si>
  <si>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</si>
  <si>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</si>
  <si>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</si>
  <si>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</si>
  <si>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</si>
  <si>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</si>
  <si>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</si>
  <si>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</si>
  <si>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</si>
  <si>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</si>
  <si>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</si>
  <si>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</si>
  <si>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</si>
  <si>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</si>
  <si>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</si>
  <si>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</si>
  <si>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</si>
  <si>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</si>
  <si>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</si>
  <si>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</si>
  <si>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</si>
  <si>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</si>
  <si>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</si>
  <si>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</si>
  <si>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</si>
  <si>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</si>
  <si>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</si>
  <si>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</si>
  <si>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</si>
  <si>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</si>
  <si>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</si>
  <si>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</si>
  <si>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</si>
  <si>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</si>
  <si>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</si>
  <si>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</si>
  <si>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</si>
  <si>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</si>
  <si>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</si>
  <si>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</si>
  <si>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</si>
  <si>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</si>
  <si>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</si>
  <si>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</si>
  <si>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</si>
  <si>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</si>
  <si>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</si>
  <si>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</si>
  <si>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</si>
  <si>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</si>
  <si>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</si>
  <si>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</si>
  <si>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</si>
  <si>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</si>
  <si>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</si>
  <si>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</si>
  <si>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</si>
  <si>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</si>
  <si>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</si>
  <si>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</si>
  <si>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</si>
  <si>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</si>
  <si>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</si>
  <si>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</si>
  <si>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</si>
  <si>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</si>
  <si>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</si>
  <si>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</si>
  <si>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</si>
  <si>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</si>
  <si>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</si>
  <si>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</si>
  <si>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</si>
  <si>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</si>
  <si>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</si>
  <si>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</si>
  <si>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</si>
  <si>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</si>
  <si>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</si>
  <si>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</si>
  <si>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</si>
  <si>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</si>
  <si>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</si>
  <si>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</si>
  <si>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</si>
  <si>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</si>
  <si>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</si>
  <si>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</si>
  <si>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</si>
  <si>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</si>
  <si>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</si>
  <si>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</si>
  <si>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</si>
  <si>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</si>
  <si>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</si>
  <si>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</si>
  <si>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</si>
  <si>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</si>
  <si>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</si>
  <si>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</si>
  <si>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</si>
  <si>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</si>
  <si>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</si>
  <si>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</si>
  <si>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</si>
  <si>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</si>
  <si>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</si>
  <si>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</si>
  <si>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</si>
  <si>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</si>
  <si>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</si>
  <si>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</si>
  <si>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</si>
  <si>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</si>
  <si>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</si>
  <si>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</si>
  <si>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</si>
  <si>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</si>
  <si>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</si>
  <si>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</si>
  <si>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</si>
  <si>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</si>
  <si>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</si>
  <si>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</si>
  <si>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</si>
  <si>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</si>
  <si>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</si>
  <si>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</si>
  <si>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</si>
  <si>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</si>
  <si>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</si>
  <si>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</si>
  <si>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</si>
  <si>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</si>
  <si>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</si>
  <si>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</si>
  <si>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</si>
  <si>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</si>
  <si>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</si>
  <si>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</si>
  <si>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</si>
  <si>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</si>
  <si>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</si>
  <si>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</si>
  <si>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</si>
  <si>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</si>
  <si>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</si>
  <si>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</si>
  <si>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</si>
  <si>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</si>
  <si>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</si>
  <si>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</si>
  <si>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</si>
  <si>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</si>
  <si>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</si>
  <si>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</si>
  <si>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</si>
  <si>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</si>
  <si>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</si>
  <si>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</si>
  <si>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</si>
  <si>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</si>
  <si>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</si>
  <si>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</si>
  <si>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</si>
  <si>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</si>
  <si>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</si>
  <si>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</si>
  <si>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</si>
  <si>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</si>
  <si>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</si>
  <si>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</si>
  <si>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</si>
  <si>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</si>
  <si>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</si>
  <si>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</si>
  <si>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</si>
  <si>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</si>
  <si>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</si>
  <si>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</si>
  <si>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</si>
  <si>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</si>
  <si>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</si>
  <si>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</si>
  <si>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</si>
  <si>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</si>
  <si>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</si>
  <si>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</si>
  <si>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</si>
  <si>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</si>
  <si>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</si>
  <si>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</si>
  <si>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</si>
  <si>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</si>
  <si>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</si>
  <si>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</si>
  <si>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</si>
  <si>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</si>
  <si>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</si>
  <si>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</si>
  <si>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</si>
  <si>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</si>
  <si>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</si>
  <si>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</si>
  <si>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</si>
  <si>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</si>
  <si>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</si>
  <si>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</si>
  <si>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</si>
  <si>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</si>
  <si>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</si>
  <si>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</si>
  <si>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</si>
  <si>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</si>
  <si>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</si>
  <si>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</si>
  <si>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</si>
  <si>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</si>
  <si>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</si>
  <si>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</si>
  <si>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</si>
  <si>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</si>
  <si>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</si>
  <si>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</si>
  <si>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</si>
  <si>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</si>
  <si>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</si>
  <si>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</si>
  <si>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</si>
  <si>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</si>
  <si>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</si>
  <si>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</si>
  <si>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</si>
  <si>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</si>
  <si>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</si>
  <si>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</si>
  <si>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</si>
  <si>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</si>
  <si>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</si>
  <si>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</si>
  <si>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</si>
  <si>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</si>
  <si>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</si>
  <si>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</si>
  <si>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</si>
  <si>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</si>
  <si>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</si>
  <si>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</si>
  <si>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</si>
  <si>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</si>
  <si>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</si>
  <si>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</si>
  <si>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</si>
  <si>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</si>
  <si>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</si>
  <si>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</si>
  <si>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</si>
  <si>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</si>
  <si>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</si>
  <si>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</si>
  <si>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</si>
  <si>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</si>
  <si>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</si>
  <si>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</si>
  <si>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</si>
  <si>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</si>
  <si>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</si>
  <si>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</si>
  <si>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</si>
  <si>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</si>
  <si>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</si>
  <si>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</si>
  <si>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</si>
  <si>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</si>
  <si>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</si>
  <si>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</si>
  <si>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</si>
  <si>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</si>
  <si>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</si>
  <si>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</si>
  <si>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</si>
  <si>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</si>
  <si>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</si>
  <si>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</si>
  <si>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</si>
  <si>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</si>
  <si>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</si>
  <si>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</si>
  <si>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</si>
  <si>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</si>
  <si>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</si>
  <si>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</si>
  <si>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</si>
  <si>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</si>
  <si>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</si>
  <si>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</si>
  <si>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</si>
  <si>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</si>
  <si>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</si>
  <si>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</si>
  <si>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</si>
  <si>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</si>
  <si>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</si>
  <si>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</si>
  <si>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</si>
  <si>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</si>
  <si>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</si>
  <si>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</si>
  <si>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</si>
  <si>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</si>
  <si>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</si>
  <si>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</si>
  <si>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</si>
  <si>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</si>
  <si>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</si>
  <si>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</si>
  <si>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</si>
  <si>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</si>
  <si>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</si>
  <si>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</si>
  <si>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</si>
  <si>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</si>
  <si>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</si>
  <si>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</si>
  <si>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</si>
  <si>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</si>
  <si>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</si>
  <si>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</si>
  <si>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</si>
  <si>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</si>
  <si>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</si>
  <si>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</si>
  <si>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</si>
  <si>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</si>
  <si>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</si>
  <si>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</si>
  <si>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</si>
  <si>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</si>
  <si>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</si>
  <si>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</si>
  <si>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</si>
  <si>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</si>
  <si>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</si>
  <si>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</si>
  <si>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</si>
  <si>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</si>
  <si>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</si>
  <si>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</si>
  <si>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</si>
  <si>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</si>
  <si>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</si>
  <si>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</si>
  <si>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</si>
  <si>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</si>
  <si>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</si>
  <si>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</si>
  <si>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</si>
  <si>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</si>
  <si>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</si>
  <si>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</si>
  <si>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</si>
  <si>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</si>
  <si>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</si>
  <si>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</si>
  <si>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</si>
  <si>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</si>
  <si>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</si>
  <si>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</si>
  <si>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</si>
  <si>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</si>
  <si>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</si>
  <si>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</si>
  <si>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</si>
  <si>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</si>
  <si>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</si>
  <si>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</si>
  <si>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</si>
  <si>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</si>
  <si>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</si>
  <si>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</si>
  <si>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</si>
  <si>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</si>
  <si>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</si>
  <si>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</si>
  <si>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</si>
  <si>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</si>
  <si>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</si>
  <si>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</si>
  <si>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</si>
  <si>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</si>
  <si>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</si>
  <si>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</si>
  <si>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</si>
  <si>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</si>
  <si>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</si>
  <si>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</si>
  <si>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</si>
  <si>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</si>
  <si>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</si>
  <si>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</si>
  <si>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</si>
  <si>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</si>
  <si>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</si>
  <si>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</si>
  <si>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</si>
  <si>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</si>
  <si>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</si>
  <si>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</si>
  <si>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</si>
  <si>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</si>
  <si>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</si>
  <si>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</si>
  <si>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</si>
  <si>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</si>
  <si>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</si>
  <si>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</si>
  <si>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</si>
  <si>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</si>
  <si>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</si>
  <si>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</si>
  <si>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</si>
  <si>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</si>
  <si>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</si>
  <si>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</si>
  <si>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</si>
  <si>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</si>
  <si>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</si>
  <si>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</si>
  <si>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</si>
  <si>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</si>
  <si>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</si>
  <si>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</si>
  <si>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</si>
  <si>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</si>
  <si>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</si>
  <si>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</si>
  <si>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</si>
  <si>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</si>
  <si>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</si>
  <si>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</si>
  <si>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</si>
  <si>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</si>
  <si>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</si>
  <si>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</si>
  <si>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</si>
  <si>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</si>
  <si>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</si>
  <si>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</si>
  <si>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</si>
  <si>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</si>
  <si>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</si>
  <si>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</si>
  <si>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</si>
  <si>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</si>
  <si>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</si>
  <si>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</si>
  <si>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</si>
  <si>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</si>
  <si>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</si>
  <si>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</si>
  <si>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</si>
  <si>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</si>
  <si>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</si>
  <si>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</si>
  <si>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</si>
  <si>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</si>
  <si>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</si>
  <si>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</si>
  <si>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</si>
  <si>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</si>
  <si>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</si>
  <si>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</si>
  <si>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</si>
  <si>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</si>
  <si>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</si>
  <si>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</si>
  <si>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</si>
  <si>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</si>
  <si>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</si>
  <si>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</si>
  <si>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</si>
  <si>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</si>
  <si>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</si>
  <si>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</si>
  <si>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</si>
  <si>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</si>
  <si>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</si>
  <si>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</si>
  <si>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</si>
  <si>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</si>
  <si>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</si>
  <si>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</si>
  <si>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</si>
  <si>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</si>
  <si>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</si>
  <si>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</si>
  <si>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</si>
  <si>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</si>
  <si>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</si>
  <si>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</si>
  <si>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</si>
  <si>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</si>
  <si>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</si>
  <si>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</si>
  <si>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</si>
  <si>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</si>
  <si>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</si>
  <si>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</si>
  <si>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</si>
  <si>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</si>
  <si>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</si>
  <si>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</si>
  <si>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</si>
  <si>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</si>
  <si>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</si>
  <si>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</si>
  <si>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</si>
  <si>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</si>
  <si>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</si>
  <si>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</si>
  <si>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</si>
  <si>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</si>
  <si>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</si>
  <si>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</si>
  <si>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</si>
  <si>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</si>
  <si>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</si>
  <si>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</si>
  <si>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</si>
  <si>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</si>
  <si>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</si>
  <si>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</si>
  <si>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</si>
  <si>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</si>
  <si>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</si>
  <si>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</si>
  <si>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</si>
  <si>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</si>
  <si>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</si>
  <si>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</si>
  <si>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</si>
  <si>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</si>
  <si>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</si>
  <si>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</si>
  <si>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</si>
  <si>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</si>
  <si>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</si>
  <si>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</si>
  <si>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</si>
  <si>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</si>
  <si>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</si>
  <si>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</si>
  <si>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</si>
  <si>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</si>
  <si>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</si>
  <si>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</si>
  <si>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</si>
  <si>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</si>
  <si>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</si>
  <si>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</si>
  <si>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</si>
  <si>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</si>
  <si>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</si>
  <si>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</si>
  <si>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</si>
  <si>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</si>
  <si>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</si>
  <si>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</si>
  <si>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</si>
  <si>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</si>
  <si>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</si>
  <si>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</si>
  <si>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</si>
  <si>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</si>
  <si>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</si>
  <si>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</si>
  <si>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</si>
  <si>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</si>
  <si>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</si>
  <si>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</si>
  <si>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</si>
  <si>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</si>
  <si>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</si>
  <si>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</si>
  <si>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</si>
  <si>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</si>
  <si>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</si>
  <si>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</si>
  <si>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</si>
  <si>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</si>
  <si>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</si>
  <si>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</si>
  <si>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</si>
  <si>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</si>
  <si>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</si>
  <si>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</si>
  <si>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</si>
  <si>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</si>
  <si>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</si>
  <si>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</si>
  <si>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</si>
  <si>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</si>
  <si>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</si>
  <si>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</si>
  <si>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</si>
  <si>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</si>
  <si>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</si>
  <si>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</si>
  <si>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</si>
  <si>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</si>
  <si>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</si>
  <si>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</si>
  <si>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</si>
  <si>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</si>
  <si>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</si>
  <si>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</si>
  <si>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</si>
  <si>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</si>
  <si>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</si>
  <si>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</si>
  <si>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</si>
  <si>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</si>
  <si>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</si>
  <si>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</si>
  <si>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</si>
  <si>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</si>
  <si>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</si>
  <si>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</si>
  <si>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</si>
  <si>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</si>
  <si>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</si>
  <si>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</si>
  <si>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</si>
  <si>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</si>
  <si>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</si>
  <si>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</si>
  <si>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</si>
  <si>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</si>
  <si>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</si>
  <si>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</si>
  <si>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</si>
  <si>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</si>
  <si>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</si>
  <si>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</si>
  <si>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</si>
  <si>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</si>
  <si>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</si>
  <si>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</si>
  <si>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</si>
  <si>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</si>
  <si>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</si>
  <si>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</si>
  <si>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</si>
  <si>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</si>
  <si>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</si>
  <si>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</si>
  <si>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</si>
  <si>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</si>
  <si>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</si>
  <si>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</si>
  <si>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</si>
  <si>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</si>
  <si>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</si>
  <si>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</si>
  <si>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</si>
  <si>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</si>
  <si>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</si>
  <si>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</si>
  <si>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</si>
  <si>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</si>
  <si>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</si>
  <si>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</si>
  <si>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</si>
  <si>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</si>
  <si>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</si>
  <si>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</si>
  <si>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</si>
  <si>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</si>
  <si>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</si>
  <si>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</si>
  <si>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</si>
  <si>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</si>
  <si>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</si>
  <si>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</si>
  <si>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</si>
  <si>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</si>
  <si>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</si>
  <si>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</si>
  <si>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</si>
  <si>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</si>
  <si>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</si>
  <si>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</si>
  <si>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</si>
  <si>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</si>
  <si>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</si>
  <si>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</si>
  <si>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</si>
  <si>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</si>
  <si>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</si>
  <si>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</si>
  <si>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</si>
  <si>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</si>
  <si>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</si>
  <si>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</si>
  <si>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</si>
  <si>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</si>
  <si>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</si>
  <si>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</si>
  <si>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</si>
  <si>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</si>
  <si>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</si>
  <si>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</si>
  <si>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</si>
  <si>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</si>
  <si>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</si>
  <si>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</si>
  <si>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</si>
  <si>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</si>
  <si>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</si>
  <si>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</si>
  <si>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</si>
  <si>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</si>
  <si>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</si>
  <si>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</si>
  <si>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</si>
  <si>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</si>
  <si>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</si>
  <si>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</si>
  <si>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</si>
  <si>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</si>
  <si>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</si>
  <si>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</si>
  <si>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</si>
  <si>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</si>
  <si>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</si>
  <si>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</si>
  <si>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</si>
  <si>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</si>
  <si>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</si>
  <si>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</si>
  <si>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</si>
  <si>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</si>
  <si>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</si>
  <si>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</si>
  <si>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</si>
  <si>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</si>
  <si>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</si>
  <si>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</si>
  <si>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</si>
  <si>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</si>
  <si>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</si>
  <si>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</si>
  <si>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</si>
  <si>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</si>
  <si>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</si>
  <si>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</si>
  <si>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</si>
  <si>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</si>
  <si>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</si>
  <si>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</si>
  <si>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</si>
  <si>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</si>
  <si>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</si>
  <si>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</si>
  <si>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</si>
  <si>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</si>
  <si>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</si>
  <si>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</si>
  <si>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</si>
  <si>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</si>
  <si>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</si>
  <si>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</si>
  <si>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</si>
  <si>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</si>
  <si>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</si>
  <si>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</si>
  <si>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</si>
  <si>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</si>
  <si>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</si>
  <si>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</si>
  <si>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</si>
  <si>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</si>
  <si>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</si>
  <si>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</si>
  <si>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</si>
  <si>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</si>
  <si>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</si>
  <si>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</si>
  <si>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</si>
  <si>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</si>
  <si>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</si>
  <si>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</si>
  <si>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</si>
  <si>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</si>
  <si>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</si>
  <si>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</si>
  <si>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</si>
  <si>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</si>
  <si>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</si>
  <si>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</si>
  <si>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</si>
  <si>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</si>
  <si>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</si>
  <si>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</si>
  <si>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</si>
  <si>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</si>
  <si>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</si>
  <si>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</si>
  <si>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</si>
  <si>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</si>
  <si>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</si>
  <si>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</si>
  <si>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</si>
  <si>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</si>
  <si>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</si>
  <si>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</si>
  <si>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</si>
  <si>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</si>
  <si>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</si>
  <si>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</si>
  <si>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</si>
  <si>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</si>
  <si>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</si>
  <si>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</si>
  <si>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</si>
  <si>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</si>
  <si>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</si>
  <si>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</si>
  <si>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</si>
  <si>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</si>
  <si>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</si>
  <si>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</si>
  <si>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</si>
  <si>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</si>
  <si>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</si>
  <si>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</si>
  <si>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</si>
  <si>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</si>
  <si>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</si>
  <si>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</si>
  <si>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</si>
  <si>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</si>
  <si>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</si>
  <si>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</si>
  <si>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</si>
  <si>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</si>
  <si>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</si>
  <si>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</si>
  <si>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</si>
  <si>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</si>
  <si>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</si>
  <si>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</si>
  <si>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</si>
  <si>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</si>
  <si>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</si>
  <si>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</si>
  <si>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</si>
  <si>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</si>
  <si>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</si>
  <si>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</si>
  <si>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</si>
  <si>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</si>
  <si>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</si>
  <si>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</si>
  <si>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</si>
  <si>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</si>
  <si>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</si>
  <si>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</si>
  <si>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</si>
  <si>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</si>
  <si>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</si>
  <si>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</si>
  <si>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</si>
  <si>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</si>
  <si>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</si>
  <si>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</si>
  <si>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</si>
  <si>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</si>
  <si>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</si>
  <si>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</si>
  <si>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</si>
  <si>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</si>
  <si>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</si>
  <si>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</si>
  <si>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</si>
  <si>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</si>
  <si>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</si>
  <si>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</si>
  <si>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</si>
  <si>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</si>
  <si>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</si>
  <si>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</si>
  <si>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</si>
  <si>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</si>
  <si>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</si>
  <si>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</si>
  <si>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</si>
  <si>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</si>
  <si>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</si>
  <si>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</si>
  <si>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</si>
  <si>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</si>
  <si>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</si>
  <si>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</si>
  <si>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</si>
  <si>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</si>
  <si>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</si>
  <si>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</si>
  <si>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</si>
  <si>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</si>
  <si>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</si>
  <si>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</si>
  <si>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</si>
  <si>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</si>
  <si>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</si>
  <si>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</si>
  <si>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</si>
  <si>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</si>
  <si>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</si>
  <si>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</si>
  <si>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</si>
  <si>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</si>
  <si>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</si>
  <si>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</si>
  <si>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</si>
  <si>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</si>
  <si>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</si>
  <si>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</si>
  <si>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</si>
  <si>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</si>
  <si>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</si>
  <si>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</si>
  <si>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</si>
  <si>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</si>
  <si>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</si>
  <si>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</si>
  <si>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</si>
  <si>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</si>
  <si>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</si>
  <si>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</si>
  <si>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</si>
  <si>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</si>
  <si>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</si>
  <si>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</si>
  <si>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</si>
  <si>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</si>
  <si>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</si>
  <si>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</si>
  <si>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</si>
  <si>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</si>
  <si>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</si>
  <si>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</si>
  <si>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</si>
  <si>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</si>
  <si>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</si>
  <si>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</si>
  <si>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</si>
  <si>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</si>
  <si>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</si>
  <si>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</si>
  <si>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</si>
  <si>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</si>
  <si>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</si>
  <si>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</si>
  <si>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</si>
  <si>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</si>
  <si>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</si>
  <si>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</si>
  <si>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</si>
  <si>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</si>
  <si>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</si>
  <si>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</si>
  <si>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</si>
  <si>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</si>
  <si>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</si>
  <si>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</si>
  <si>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</si>
  <si>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</si>
  <si>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</si>
  <si>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</si>
  <si>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</si>
  <si>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</si>
  <si>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</si>
  <si>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</si>
  <si>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</si>
  <si>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</si>
  <si>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</si>
  <si>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</si>
  <si>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</si>
  <si>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</si>
  <si>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</si>
  <si>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</si>
  <si>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</si>
  <si>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</si>
  <si>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</si>
  <si>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</si>
  <si>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</si>
  <si>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</si>
  <si>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</si>
  <si>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</si>
  <si>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</si>
  <si>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</si>
  <si>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</si>
  <si>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</si>
  <si>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</si>
  <si>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</si>
  <si>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</si>
  <si>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</si>
  <si>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</si>
  <si>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</si>
  <si>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</si>
  <si>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</si>
  <si>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</si>
  <si>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</si>
  <si>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</si>
  <si>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</si>
  <si>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</si>
  <si>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</si>
  <si>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</si>
  <si>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</si>
  <si>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</si>
  <si>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</si>
  <si>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</si>
  <si>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</si>
  <si>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</si>
  <si>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</si>
  <si>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</si>
  <si>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</si>
  <si>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</si>
  <si>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</si>
  <si>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</si>
  <si>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</si>
  <si>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</si>
  <si>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</si>
  <si>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</si>
  <si>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</si>
  <si>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</si>
  <si>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</si>
  <si>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</si>
  <si>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</si>
  <si>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</si>
  <si>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</si>
  <si>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</si>
  <si>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</si>
  <si>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</si>
  <si>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</si>
  <si>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</si>
  <si>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</si>
  <si>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</si>
  <si>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</si>
  <si>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</si>
  <si>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</si>
  <si>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</si>
  <si>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</si>
  <si>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</si>
  <si>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</si>
  <si>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</si>
  <si>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</si>
  <si>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</si>
  <si>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</si>
  <si>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</si>
  <si>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</si>
  <si>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</si>
  <si>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</si>
  <si>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</si>
  <si>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</si>
  <si>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</si>
  <si>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</si>
  <si>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</si>
  <si>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</si>
  <si>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</si>
  <si>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</si>
  <si>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</si>
  <si>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</si>
  <si>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</si>
  <si>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</si>
  <si>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</si>
  <si>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</si>
  <si>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</si>
  <si>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</si>
  <si>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</si>
  <si>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</si>
  <si>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</si>
  <si>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</si>
  <si>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</si>
  <si>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</si>
  <si>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</si>
  <si>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</si>
  <si>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</si>
  <si>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</si>
  <si>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</si>
  <si>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</si>
  <si>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</si>
  <si>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</si>
  <si>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</si>
  <si>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</si>
  <si>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</si>
  <si>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</si>
  <si>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</si>
  <si>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</si>
  <si>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</si>
  <si>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</si>
  <si>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</si>
  <si>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</si>
  <si>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</si>
  <si>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</si>
  <si>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</si>
  <si>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</si>
  <si>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</si>
  <si>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</si>
  <si>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</si>
  <si>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</si>
  <si>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</si>
  <si>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</si>
  <si>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</si>
  <si>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</si>
  <si>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</si>
  <si>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</si>
  <si>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</si>
  <si>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</si>
  <si>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</si>
  <si>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</si>
  <si>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</si>
  <si>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</si>
  <si>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</si>
  <si>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</si>
  <si>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</si>
  <si>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</si>
  <si>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</si>
  <si>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</si>
  <si>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</si>
  <si>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</si>
  <si>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</si>
  <si>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</si>
  <si>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</si>
  <si>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</si>
  <si>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</si>
  <si>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</si>
  <si>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</si>
  <si>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</si>
  <si>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</si>
  <si>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</si>
  <si>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</si>
  <si>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</si>
  <si>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</si>
  <si>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</si>
  <si>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</si>
  <si>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</si>
  <si>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</si>
  <si>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</si>
  <si>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</si>
  <si>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</si>
  <si>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</si>
  <si>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</si>
  <si>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</si>
  <si>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</si>
  <si>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</si>
  <si>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</si>
  <si>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</si>
  <si>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</si>
  <si>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</si>
  <si>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</si>
  <si>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</si>
  <si>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</si>
  <si>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</si>
  <si>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</si>
  <si>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</si>
  <si>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</si>
  <si>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</si>
  <si>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</si>
  <si>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</si>
  <si>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</si>
  <si>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</si>
  <si>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</si>
  <si>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</si>
  <si>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</si>
  <si>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</si>
  <si>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</si>
  <si>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</si>
  <si>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</si>
  <si>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</si>
  <si>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</si>
  <si>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</si>
  <si>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</si>
  <si>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</si>
  <si>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</si>
  <si>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</si>
  <si>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</si>
  <si>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</si>
  <si>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</si>
  <si>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</si>
  <si>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</si>
  <si>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</si>
  <si>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</si>
  <si>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</si>
  <si>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</si>
  <si>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</si>
  <si>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</si>
  <si>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</si>
  <si>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</si>
  <si>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</si>
  <si>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</si>
  <si>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</si>
  <si>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</si>
  <si>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</si>
  <si>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</si>
  <si>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</si>
  <si>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</si>
  <si>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</si>
  <si>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</si>
  <si>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</si>
  <si>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</si>
  <si>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</si>
  <si>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</si>
  <si>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</si>
  <si>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</si>
  <si>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</si>
  <si>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</si>
  <si>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</si>
  <si>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</si>
  <si>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</si>
  <si>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</si>
  <si>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</si>
  <si>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</si>
  <si>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</si>
  <si>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</si>
  <si>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</si>
  <si>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</si>
  <si>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</si>
  <si>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</si>
  <si>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</si>
  <si>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</si>
  <si>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</si>
  <si>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</si>
  <si>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</si>
  <si>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</si>
  <si>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</si>
  <si>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</si>
  <si>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</si>
  <si>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</si>
  <si>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</si>
  <si>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</si>
  <si>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</si>
  <si>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</si>
  <si>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</si>
  <si>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</si>
  <si>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</si>
  <si>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</si>
  <si>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</si>
  <si>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</si>
  <si>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</si>
  <si>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</si>
  <si>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</si>
  <si>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</si>
  <si>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</si>
  <si>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</si>
  <si>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</si>
  <si>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</si>
  <si>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</si>
  <si>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</si>
  <si>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</si>
  <si>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</si>
  <si>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</si>
  <si>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</si>
  <si>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</si>
  <si>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</si>
  <si>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</si>
  <si>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</si>
  <si>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</si>
  <si>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</si>
  <si>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</si>
  <si>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</si>
  <si>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</si>
  <si>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</si>
  <si>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</si>
  <si>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</si>
  <si>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</si>
  <si>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</si>
  <si>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</si>
  <si>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</si>
  <si>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</si>
  <si>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</si>
  <si>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</si>
  <si>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</si>
  <si>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</si>
  <si>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</si>
  <si>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</si>
  <si>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</si>
  <si>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</si>
  <si>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</si>
  <si>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</si>
  <si>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</si>
  <si>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</si>
  <si>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</si>
  <si>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</si>
  <si>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</si>
  <si>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</si>
  <si>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</si>
  <si>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</si>
  <si>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</si>
  <si>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</si>
  <si>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</si>
  <si>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</si>
  <si>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</si>
  <si>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</si>
  <si>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</si>
  <si>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</si>
  <si>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</si>
  <si>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</si>
  <si>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</si>
  <si>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</si>
  <si>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</si>
  <si>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</si>
  <si>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</si>
  <si>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</si>
  <si>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</si>
  <si>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</si>
  <si>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</si>
  <si>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</si>
  <si>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</si>
  <si>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</si>
  <si>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</si>
  <si>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</si>
  <si>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</si>
  <si>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</si>
  <si>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</si>
  <si>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</si>
  <si>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</si>
  <si>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</si>
  <si>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</si>
  <si>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</si>
  <si>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</si>
  <si>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</si>
  <si>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</si>
  <si>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</si>
  <si>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</si>
  <si>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</si>
  <si>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</si>
  <si>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</si>
  <si>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</si>
  <si>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</si>
  <si>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</si>
  <si>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</si>
  <si>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</si>
  <si>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</si>
  <si>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</si>
  <si>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</si>
  <si>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</si>
  <si>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</si>
  <si>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</si>
  <si>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</si>
  <si>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</si>
  <si>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</si>
  <si>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</si>
  <si>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</si>
  <si>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</si>
  <si>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</si>
  <si>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</si>
  <si>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</si>
  <si>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</si>
  <si>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</si>
  <si>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</si>
  <si>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</si>
  <si>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</si>
  <si>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</si>
  <si>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</si>
  <si>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</si>
  <si>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</si>
  <si>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</si>
  <si>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</si>
  <si>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</si>
  <si>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</si>
  <si>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</si>
  <si>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</si>
  <si>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</si>
  <si>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</si>
  <si>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</si>
  <si>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</si>
  <si>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</si>
  <si>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</si>
  <si>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</si>
  <si>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</si>
  <si>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</si>
  <si>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</si>
  <si>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</si>
  <si>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</si>
  <si>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</si>
  <si>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</si>
  <si>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</si>
  <si>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</si>
  <si>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</si>
  <si>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</si>
  <si>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</si>
  <si>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</si>
  <si>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</si>
  <si>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</si>
  <si>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</si>
  <si>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</si>
  <si>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</si>
  <si>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</si>
  <si>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</si>
  <si>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</si>
  <si>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</si>
  <si>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</si>
  <si>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</si>
  <si>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</si>
  <si>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</si>
  <si>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</si>
  <si>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</si>
  <si>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</si>
  <si>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</si>
  <si>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</si>
  <si>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</si>
  <si>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</si>
  <si>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</si>
  <si>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</si>
  <si>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</si>
  <si>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</si>
  <si>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</si>
  <si>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</si>
  <si>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</si>
  <si>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</si>
  <si>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</si>
  <si>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</si>
  <si>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</si>
  <si>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</si>
  <si>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</si>
  <si>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</si>
  <si>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</si>
  <si>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</si>
  <si>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</si>
  <si>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</si>
  <si>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</si>
  <si>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</si>
  <si>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</si>
  <si>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</si>
  <si>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</si>
  <si>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</si>
  <si>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</si>
  <si>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</si>
  <si>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</si>
  <si>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</si>
  <si>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</si>
  <si>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</si>
  <si>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</si>
  <si>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</si>
  <si>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</si>
  <si>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</si>
  <si>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</si>
  <si>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</si>
  <si>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</si>
  <si>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</si>
  <si>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</si>
  <si>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</si>
  <si>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</si>
  <si>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</si>
  <si>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</si>
  <si>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</si>
  <si>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</si>
  <si>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</si>
  <si>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</si>
  <si>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</si>
  <si>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</si>
  <si>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</si>
  <si>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</si>
  <si>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</si>
  <si>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</si>
  <si>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</si>
  <si>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</si>
  <si>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</si>
  <si>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</si>
  <si>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</si>
  <si>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</si>
  <si>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</si>
  <si>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</si>
  <si>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</si>
  <si>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</si>
  <si>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</si>
  <si>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</si>
  <si>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</si>
  <si>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</si>
  <si>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</si>
  <si>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</si>
  <si>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</si>
  <si>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</si>
  <si>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</si>
  <si>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</si>
  <si>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</si>
  <si>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</si>
  <si>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</si>
  <si>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</si>
  <si>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</si>
  <si>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</si>
  <si>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</si>
  <si>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</si>
  <si>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</si>
  <si>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</si>
  <si>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</si>
  <si>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</si>
  <si>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</si>
  <si>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</si>
  <si>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</si>
  <si>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</si>
  <si>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</si>
  <si>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</si>
  <si>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</si>
  <si>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</si>
  <si>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</si>
  <si>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</si>
  <si>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</si>
  <si>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</si>
  <si>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</si>
  <si>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</si>
  <si>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</si>
  <si>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</si>
  <si>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</si>
  <si>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</si>
  <si>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</si>
  <si>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</si>
  <si>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</si>
  <si>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</si>
  <si>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</si>
  <si>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</si>
  <si>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</si>
  <si>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</si>
  <si>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</si>
  <si>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</si>
  <si>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</si>
  <si>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</si>
  <si>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</si>
  <si>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</si>
  <si>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</si>
  <si>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</si>
  <si>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</si>
  <si>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</si>
  <si>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</si>
  <si>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</si>
  <si>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</si>
  <si>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</si>
  <si>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</si>
  <si>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</si>
  <si>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</si>
  <si>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</si>
  <si>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</si>
  <si>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</si>
  <si>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</si>
  <si>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</si>
  <si>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</si>
  <si>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</si>
  <si>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</si>
  <si>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</si>
  <si>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</si>
  <si>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</si>
  <si>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</si>
  <si>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</si>
  <si>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</si>
  <si>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</si>
  <si>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</si>
  <si>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</si>
  <si>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</si>
  <si>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</si>
  <si>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</si>
  <si>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</si>
  <si>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</si>
  <si>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</si>
  <si>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</si>
  <si>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</si>
  <si>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</si>
  <si>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</si>
  <si>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</si>
  <si>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</si>
  <si>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</si>
  <si>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</si>
  <si>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</si>
  <si>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</si>
  <si>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</si>
  <si>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</si>
  <si>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</si>
  <si>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</si>
  <si>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</si>
  <si>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</si>
  <si>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</si>
  <si>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</si>
  <si>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</si>
  <si>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</si>
  <si>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</si>
  <si>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</si>
  <si>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</si>
  <si>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</si>
  <si>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</si>
  <si>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</si>
  <si>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</si>
  <si>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</si>
  <si>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</si>
  <si>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</si>
  <si>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</si>
  <si>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</si>
  <si>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</si>
  <si>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</si>
  <si>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</si>
  <si>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</si>
  <si>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</si>
  <si>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</si>
  <si>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</si>
  <si>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</si>
  <si>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</si>
  <si>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</si>
  <si>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</si>
  <si>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</si>
  <si>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</si>
  <si>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</si>
  <si>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</si>
  <si>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</si>
  <si>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</si>
  <si>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</si>
  <si>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</si>
  <si>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</si>
  <si>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</si>
  <si>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</si>
  <si>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</si>
  <si>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</si>
  <si>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</si>
  <si>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</si>
  <si>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</si>
  <si>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</si>
  <si>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</si>
  <si>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</si>
  <si>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</si>
  <si>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</si>
  <si>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</si>
  <si>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</si>
  <si>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</si>
  <si>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</si>
  <si>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</si>
  <si>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</si>
  <si>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</si>
  <si>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</si>
  <si>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</si>
  <si>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</si>
  <si>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</si>
  <si>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</si>
  <si>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</si>
  <si>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</si>
  <si>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</si>
  <si>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</si>
  <si>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</si>
  <si>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</si>
  <si>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</si>
  <si>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</si>
  <si>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</si>
  <si>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</si>
  <si>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</si>
  <si>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</si>
  <si>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</si>
  <si>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</si>
  <si>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</si>
  <si>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</si>
  <si>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</si>
  <si>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</si>
  <si>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</si>
  <si>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</si>
  <si>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</si>
  <si>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</si>
  <si>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</si>
  <si>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</si>
  <si>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</si>
  <si>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</si>
  <si>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</si>
  <si>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</si>
  <si>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</si>
  <si>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</si>
  <si>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</si>
  <si>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</si>
  <si>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</si>
  <si>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</si>
  <si>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</si>
  <si>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</si>
  <si>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</si>
  <si>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</si>
  <si>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</si>
  <si>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</si>
  <si>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</si>
  <si>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</si>
  <si>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</si>
  <si>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</si>
  <si>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</si>
  <si>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</si>
  <si>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</si>
  <si>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</si>
  <si>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</si>
  <si>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</si>
  <si>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</si>
  <si>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</si>
  <si>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</si>
  <si>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</si>
  <si>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</si>
  <si>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</si>
  <si>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</si>
  <si>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</si>
  <si>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</si>
  <si>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</si>
  <si>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</si>
  <si>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</si>
  <si>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</si>
  <si>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</si>
  <si>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</si>
  <si>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</si>
  <si>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</si>
  <si>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</si>
  <si>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</si>
  <si>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</si>
  <si>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</si>
  <si>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</si>
  <si>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</si>
  <si>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</si>
  <si>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</si>
  <si>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</si>
  <si>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</si>
  <si>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</si>
  <si>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</si>
  <si>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</si>
  <si>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</si>
  <si>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</si>
  <si>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</si>
  <si>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</si>
  <si>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</si>
  <si>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</si>
  <si>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</si>
  <si>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</si>
  <si>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</si>
  <si>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</si>
  <si>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</si>
  <si>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</si>
  <si>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</si>
  <si>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</si>
  <si>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</si>
  <si>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</si>
  <si>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</si>
  <si>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</si>
  <si>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</si>
  <si>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</si>
  <si>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</si>
  <si>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</si>
  <si>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</si>
  <si>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</si>
  <si>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</si>
  <si>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</si>
  <si>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</si>
  <si>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</si>
  <si>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</si>
  <si>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</si>
  <si>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</si>
  <si>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</si>
  <si>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</si>
  <si>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</si>
  <si>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</si>
  <si>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</si>
  <si>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</si>
  <si>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</si>
  <si>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</si>
  <si>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</si>
  <si>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</si>
  <si>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</si>
  <si>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</si>
  <si>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</si>
  <si>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</si>
  <si>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</si>
  <si>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</si>
  <si>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</si>
  <si>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</si>
  <si>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</si>
  <si>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</si>
  <si>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</si>
  <si>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</si>
  <si>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</si>
  <si>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</si>
  <si>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</si>
  <si>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</si>
  <si>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</si>
  <si>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</si>
  <si>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</si>
  <si>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</si>
  <si>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</si>
  <si>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</si>
  <si>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</si>
  <si>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</si>
  <si>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</si>
  <si>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</si>
  <si>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</si>
  <si>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</si>
  <si>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</si>
  <si>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</si>
  <si>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</si>
  <si>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</si>
  <si>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</si>
  <si>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</si>
  <si>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</si>
  <si>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</si>
  <si>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</si>
  <si>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</si>
  <si>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</si>
  <si>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</si>
  <si>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</si>
  <si>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</si>
  <si>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</si>
  <si>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</si>
  <si>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</si>
  <si>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</si>
  <si>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</si>
  <si>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</si>
  <si>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</si>
  <si>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</si>
  <si>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</si>
  <si>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</si>
  <si>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</si>
  <si>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</si>
  <si>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</si>
  <si>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</si>
  <si>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</si>
  <si>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</si>
  <si>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</si>
  <si>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</si>
  <si>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</si>
  <si>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</si>
  <si>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</si>
  <si>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</si>
  <si>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</si>
  <si>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</si>
  <si>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</si>
  <si>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</si>
  <si>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</si>
  <si>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</si>
  <si>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</si>
  <si>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</si>
  <si>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</si>
  <si>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</si>
  <si>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</si>
  <si>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</si>
  <si>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</si>
  <si>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</si>
  <si>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</si>
  <si>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</si>
  <si>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</si>
  <si>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</si>
  <si>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</si>
  <si>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</si>
  <si>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</si>
  <si>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</si>
  <si>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</si>
  <si>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</si>
  <si>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</si>
  <si>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</si>
  <si>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</si>
  <si>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</si>
  <si>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</si>
  <si>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</si>
  <si>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</si>
  <si>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</si>
  <si>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</si>
  <si>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</si>
  <si>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</si>
  <si>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</si>
  <si>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</si>
  <si>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</si>
  <si>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</si>
  <si>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</si>
  <si>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</si>
  <si>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</si>
  <si>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</si>
  <si>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</si>
  <si>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</si>
  <si>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</si>
  <si>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</si>
  <si>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</si>
  <si>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</si>
  <si>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</si>
  <si>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</si>
  <si>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</si>
  <si>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</si>
  <si>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</si>
  <si>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</si>
  <si>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</si>
  <si>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</si>
  <si>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</si>
  <si>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</si>
  <si>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</si>
  <si>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</si>
  <si>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</si>
  <si>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</si>
  <si>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</si>
  <si>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</si>
  <si>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</si>
  <si>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</si>
  <si>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</si>
  <si>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</si>
  <si>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</si>
  <si>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</si>
  <si>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</si>
  <si>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</si>
  <si>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</si>
  <si>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</si>
  <si>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</si>
  <si>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</si>
  <si>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</si>
  <si>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</si>
  <si>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</si>
  <si>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</si>
  <si>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</si>
  <si>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</si>
  <si>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</si>
  <si>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</si>
  <si>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</si>
  <si>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</si>
  <si>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</si>
  <si>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</si>
  <si>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</si>
  <si>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</si>
  <si>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</si>
  <si>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</si>
  <si>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</si>
  <si>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</si>
  <si>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</si>
  <si>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</si>
  <si>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</si>
  <si>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</si>
  <si>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</si>
  <si>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</si>
  <si>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</si>
  <si>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</si>
  <si>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</si>
  <si>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</si>
  <si>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</si>
  <si>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</si>
  <si>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</si>
  <si>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</si>
  <si>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</si>
  <si>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</si>
  <si>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</si>
  <si>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</si>
  <si>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</si>
  <si>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</si>
  <si>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</si>
  <si>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</si>
  <si>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</si>
  <si>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</si>
  <si>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</si>
  <si>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</si>
  <si>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</si>
  <si>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</si>
  <si>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</si>
  <si>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</si>
  <si>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</si>
  <si>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</si>
  <si>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</si>
  <si>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</si>
  <si>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</si>
  <si>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</si>
  <si>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</si>
  <si>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</si>
  <si>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</si>
  <si>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</si>
  <si>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</si>
  <si>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</si>
  <si>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</si>
  <si>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</si>
  <si>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</si>
  <si>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</si>
  <si>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</si>
  <si>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</si>
  <si>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</si>
  <si>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</si>
  <si>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</si>
  <si>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</si>
  <si>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</si>
  <si>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</si>
  <si>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</si>
  <si>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</si>
  <si>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</si>
  <si>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</si>
  <si>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</si>
  <si>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</si>
  <si>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</si>
  <si>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</si>
  <si>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</si>
  <si>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</si>
  <si>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</si>
  <si>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</si>
  <si>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</si>
  <si>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</si>
  <si>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</si>
  <si>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</si>
  <si>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</si>
  <si>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</si>
  <si>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</si>
  <si>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</si>
  <si>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</si>
  <si>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</si>
  <si>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</si>
  <si>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</si>
  <si>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</si>
  <si>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</si>
  <si>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</si>
  <si>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</si>
  <si>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</si>
  <si>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</si>
  <si>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</si>
  <si>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</si>
  <si>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</si>
  <si>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</si>
  <si>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</si>
  <si>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</si>
  <si>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</si>
  <si>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</si>
  <si>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</si>
  <si>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</si>
  <si>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</si>
  <si>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</si>
  <si>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</si>
  <si>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</si>
  <si>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</si>
  <si>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</si>
  <si>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</si>
  <si>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</si>
  <si>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</si>
  <si>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</si>
  <si>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</si>
  <si>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</si>
  <si>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</si>
  <si>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</si>
  <si>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</si>
  <si>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</si>
  <si>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</si>
  <si>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</si>
  <si>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</si>
  <si>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</si>
  <si>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</si>
  <si>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</si>
  <si>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</si>
  <si>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</si>
  <si>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</si>
  <si>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</si>
  <si>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</si>
  <si>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</si>
  <si>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</si>
  <si>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</si>
  <si>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</si>
  <si>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</si>
  <si>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</si>
  <si>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</si>
  <si>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</si>
  <si>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</si>
  <si>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</si>
  <si>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</si>
  <si>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</si>
  <si>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</si>
  <si>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</si>
  <si>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</si>
  <si>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</si>
  <si>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</si>
  <si>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</si>
  <si>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</si>
  <si>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</si>
  <si>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</si>
  <si>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</si>
  <si>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</si>
  <si>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</si>
  <si>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</si>
  <si>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</si>
  <si>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</si>
  <si>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</si>
  <si>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</si>
  <si>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</si>
  <si>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</si>
  <si>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</si>
  <si>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</si>
  <si>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</si>
  <si>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</si>
  <si>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</si>
  <si>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</si>
  <si>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</si>
  <si>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</si>
  <si>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</si>
  <si>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</si>
  <si>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</si>
  <si>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</si>
  <si>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</si>
  <si>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</si>
  <si>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</si>
  <si>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</si>
  <si>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</si>
  <si>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</si>
  <si>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</si>
  <si>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</si>
  <si>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</si>
  <si>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</si>
  <si>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</si>
  <si>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</si>
  <si>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</si>
  <si>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</si>
  <si>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</si>
  <si>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</si>
  <si>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</si>
  <si>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</si>
  <si>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</si>
  <si>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</si>
  <si>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</si>
  <si>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</si>
  <si>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</si>
  <si>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</si>
  <si>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</si>
  <si>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</si>
  <si>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</si>
  <si>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</si>
  <si>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</si>
  <si>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</si>
  <si>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</si>
  <si>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</si>
  <si>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</si>
  <si>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</si>
  <si>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</si>
  <si>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</si>
  <si>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</si>
  <si>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</si>
  <si>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</si>
  <si>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</si>
  <si>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</si>
  <si>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</si>
  <si>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</si>
  <si>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</si>
  <si>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</si>
  <si>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</si>
  <si>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</si>
  <si>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</si>
  <si>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</si>
  <si>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</si>
  <si>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</si>
  <si>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</si>
  <si>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</si>
  <si>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</si>
  <si>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</si>
  <si>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</si>
  <si>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</si>
  <si>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</si>
  <si>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</si>
  <si>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</si>
  <si>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</si>
  <si>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</si>
  <si>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</si>
  <si>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</si>
  <si>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</si>
  <si>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</si>
  <si>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</si>
  <si>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</si>
  <si>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</si>
  <si>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</si>
  <si>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</si>
  <si>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</si>
  <si>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</si>
  <si>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</si>
  <si>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</si>
  <si>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</si>
  <si>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</si>
  <si>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</si>
  <si>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</si>
  <si>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</si>
  <si>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</si>
  <si>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</si>
  <si>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</si>
  <si>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</si>
  <si>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</si>
  <si>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</si>
  <si>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</si>
  <si>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</si>
  <si>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</si>
  <si>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</si>
  <si>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</si>
  <si>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</si>
  <si>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</si>
  <si>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</si>
  <si>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</si>
  <si>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</si>
  <si>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</si>
  <si>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</si>
  <si>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</si>
  <si>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</si>
  <si>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</si>
  <si>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</si>
  <si>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</si>
  <si>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</si>
  <si>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</si>
  <si>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</si>
  <si>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</si>
  <si>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</si>
  <si>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</si>
  <si>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</si>
  <si>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</si>
  <si>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</si>
  <si>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</si>
  <si>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</si>
  <si>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</si>
  <si>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</si>
  <si>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</si>
  <si>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</si>
  <si>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</si>
  <si>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</si>
  <si>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</si>
  <si>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</si>
  <si>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</si>
  <si>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</si>
  <si>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</si>
  <si>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</si>
  <si>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</si>
  <si>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</si>
  <si>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</si>
  <si>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</si>
  <si>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</si>
  <si>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</si>
  <si>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</si>
  <si>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</si>
  <si>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</si>
  <si>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</si>
  <si>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</si>
  <si>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</si>
  <si>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</si>
  <si>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</si>
  <si>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</si>
  <si>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</si>
  <si>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</si>
  <si>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</si>
  <si>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</si>
  <si>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</si>
  <si>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</si>
  <si>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</si>
  <si>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</si>
  <si>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</si>
  <si>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</si>
  <si>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</si>
  <si>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</si>
  <si>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</si>
  <si>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</si>
  <si>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</si>
  <si>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</si>
  <si>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</si>
  <si>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</si>
  <si>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</si>
  <si>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</si>
  <si>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</si>
  <si>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</si>
  <si>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</si>
  <si>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</si>
  <si>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</si>
  <si>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</si>
  <si>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</si>
  <si>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</si>
  <si>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</si>
  <si>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</si>
  <si>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</si>
  <si>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</si>
  <si>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</si>
  <si>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</si>
  <si>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</si>
  <si>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</si>
  <si>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</si>
  <si>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</si>
  <si>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</si>
  <si>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</si>
  <si>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</si>
  <si>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</si>
  <si>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</si>
  <si>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</si>
  <si>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</si>
  <si>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</si>
  <si>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</si>
  <si>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</si>
  <si>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</si>
  <si>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</si>
  <si>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</si>
  <si>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</si>
  <si>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</si>
  <si>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</si>
  <si>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</si>
  <si>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</si>
  <si>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</si>
  <si>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</si>
  <si>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</si>
  <si>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</si>
  <si>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</si>
  <si>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</si>
  <si>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</si>
  <si>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</si>
  <si>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</si>
  <si>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</si>
  <si>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</si>
  <si>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</si>
  <si>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</si>
  <si>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</si>
  <si>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</si>
  <si>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</si>
  <si>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</si>
  <si>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</si>
  <si>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</si>
  <si>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</si>
  <si>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</si>
  <si>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</si>
  <si>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</si>
  <si>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</si>
  <si>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</si>
  <si>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</si>
  <si>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</si>
  <si>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</si>
  <si>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</si>
  <si>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</si>
  <si>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</si>
  <si>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</si>
  <si>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</si>
  <si>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</si>
  <si>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</si>
  <si>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</si>
  <si>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</si>
  <si>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</si>
  <si>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</si>
  <si>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</si>
  <si>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</si>
  <si>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</si>
  <si>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</si>
  <si>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</si>
  <si>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</si>
  <si>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</si>
  <si>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</si>
  <si>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</si>
  <si>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</si>
  <si>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</si>
  <si>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</si>
  <si>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</si>
  <si>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</si>
  <si>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</si>
  <si>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</si>
  <si>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</si>
  <si>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</si>
  <si>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</si>
  <si>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</si>
  <si>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</si>
  <si>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</si>
  <si>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</si>
  <si>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</si>
  <si>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</si>
  <si>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</si>
  <si>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</si>
  <si>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</si>
  <si>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</si>
  <si>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</si>
  <si>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</si>
  <si>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</si>
  <si>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</si>
  <si>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</si>
  <si>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</si>
  <si>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</si>
  <si>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</si>
  <si>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</si>
  <si>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</si>
  <si>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</si>
  <si>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</si>
  <si>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</si>
  <si>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</si>
  <si>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</si>
  <si>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</si>
  <si>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</si>
  <si>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</si>
  <si>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</si>
  <si>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</si>
  <si>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</si>
  <si>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</si>
  <si>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</si>
  <si>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</si>
  <si>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</si>
  <si>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</si>
  <si>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</si>
  <si>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</si>
  <si>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</si>
  <si>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</si>
  <si>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</si>
  <si>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</si>
  <si>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</si>
  <si>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</si>
  <si>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</si>
  <si>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</si>
  <si>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</si>
  <si>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</si>
  <si>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</si>
  <si>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</si>
  <si>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</si>
  <si>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</si>
  <si>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</si>
  <si>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</si>
  <si>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</si>
  <si>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</si>
  <si>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</si>
  <si>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</si>
  <si>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</si>
  <si>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</si>
  <si>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</si>
  <si>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</si>
  <si>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</si>
  <si>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</si>
  <si>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</si>
  <si>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</si>
  <si>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</si>
  <si>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</si>
  <si>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</si>
  <si>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</si>
  <si>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</si>
  <si>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</si>
  <si>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</si>
  <si>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</si>
  <si>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</si>
  <si>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</si>
  <si>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</si>
  <si>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</si>
  <si>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</si>
  <si>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</si>
  <si>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</si>
  <si>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</si>
  <si>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</si>
  <si>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</si>
  <si>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</si>
  <si>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</si>
  <si>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</si>
  <si>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</si>
  <si>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</si>
  <si>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</si>
  <si>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</si>
  <si>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</si>
  <si>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</si>
  <si>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</si>
  <si>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</si>
  <si>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</si>
  <si>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</si>
  <si>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</si>
  <si>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</si>
  <si>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</si>
  <si>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</si>
  <si>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</si>
  <si>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</si>
  <si>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</si>
  <si>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</si>
  <si>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</si>
  <si>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</si>
  <si>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</si>
  <si>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</si>
  <si>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</si>
  <si>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</si>
  <si>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</si>
  <si>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</si>
  <si>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</si>
  <si>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</si>
  <si>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</si>
  <si>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</si>
  <si>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</si>
  <si>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</si>
  <si>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</si>
  <si>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</si>
  <si>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</si>
  <si>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</si>
  <si>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</si>
  <si>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</si>
  <si>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</si>
  <si>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</si>
  <si>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</si>
  <si>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</si>
  <si>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</si>
  <si>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</si>
  <si>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</si>
  <si>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</si>
  <si>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</si>
  <si>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</si>
  <si>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</si>
  <si>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</si>
  <si>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</si>
  <si>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</si>
  <si>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</si>
  <si>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</si>
  <si>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</si>
  <si>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</si>
  <si>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</si>
  <si>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</si>
  <si>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</si>
  <si>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</si>
  <si>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</si>
  <si>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</si>
  <si>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</si>
  <si>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</si>
  <si>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</si>
  <si>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</si>
  <si>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</si>
  <si>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</si>
  <si>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</si>
  <si>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</si>
  <si>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</si>
  <si>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</si>
  <si>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</si>
  <si>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</si>
  <si>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</si>
  <si>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</si>
  <si>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</si>
  <si>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</si>
  <si>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</si>
  <si>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</si>
  <si>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</si>
  <si>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</si>
  <si>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</si>
  <si>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</si>
  <si>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</si>
  <si>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</si>
  <si>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</si>
  <si>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</si>
  <si>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</si>
  <si>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</si>
  <si>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</si>
  <si>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</si>
  <si>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</si>
  <si>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</si>
  <si>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</si>
  <si>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</si>
  <si>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</si>
  <si>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</si>
  <si>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</si>
  <si>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</si>
  <si>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</si>
  <si>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</si>
  <si>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</si>
  <si>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</si>
  <si>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</si>
  <si>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</si>
  <si>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</si>
  <si>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</si>
  <si>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</si>
  <si>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</si>
  <si>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</si>
  <si>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</si>
  <si>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</si>
  <si>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</si>
  <si>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</si>
  <si>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</si>
  <si>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</si>
  <si>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</si>
  <si>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</si>
  <si>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</si>
  <si>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</si>
  <si>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</si>
  <si>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</si>
  <si>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</si>
  <si>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</si>
  <si>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</si>
  <si>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</si>
  <si>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</si>
  <si>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</si>
  <si>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</si>
  <si>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</si>
  <si>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</si>
  <si>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</si>
  <si>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</si>
  <si>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</si>
  <si>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</si>
  <si>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</si>
  <si>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</si>
  <si>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</si>
  <si>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</si>
  <si>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</si>
  <si>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</si>
  <si>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</si>
  <si>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</si>
  <si>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</si>
  <si>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</si>
  <si>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</si>
  <si>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</si>
  <si>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</si>
  <si>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</si>
  <si>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</si>
  <si>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</si>
  <si>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</si>
  <si>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</si>
  <si>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</si>
  <si>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</si>
  <si>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</si>
  <si>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</si>
  <si>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</si>
  <si>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</si>
  <si>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</si>
  <si>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</si>
  <si>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</si>
  <si>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</si>
  <si>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</si>
  <si>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</si>
  <si>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</si>
  <si>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</si>
  <si>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</si>
  <si>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</si>
  <si>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</si>
  <si>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</si>
  <si>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</si>
  <si>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</si>
  <si>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</si>
  <si>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</si>
  <si>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</si>
  <si>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</si>
  <si>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</si>
  <si>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</si>
  <si>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</si>
  <si>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</si>
  <si>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</si>
  <si>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</si>
  <si>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</si>
  <si>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</si>
  <si>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</si>
  <si>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</si>
  <si>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</si>
  <si>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</si>
  <si>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</si>
  <si>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</si>
  <si>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</si>
  <si>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</si>
  <si>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</si>
  <si>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</si>
  <si>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</si>
  <si>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</si>
  <si>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</si>
  <si>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</si>
  <si>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</si>
  <si>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</si>
  <si>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</si>
  <si>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</si>
  <si>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</si>
  <si>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</si>
  <si>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</si>
  <si>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</si>
  <si>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</si>
  <si>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</si>
  <si>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</si>
  <si>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</si>
  <si>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</si>
  <si>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</si>
  <si>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</si>
  <si>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</si>
  <si>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</si>
  <si>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</si>
  <si>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</si>
  <si>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</si>
  <si>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</si>
  <si>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</si>
  <si>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</si>
  <si>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</si>
  <si>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</si>
  <si>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</si>
  <si>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</si>
  <si>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</si>
  <si>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</si>
  <si>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</si>
  <si>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</si>
  <si>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</si>
  <si>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</si>
  <si>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</si>
  <si>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</si>
  <si>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</si>
  <si>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</si>
  <si>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</si>
  <si>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</si>
  <si>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</si>
  <si>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</si>
  <si>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</si>
  <si>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</si>
  <si>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</si>
  <si>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</si>
  <si>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</si>
  <si>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</si>
  <si>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</si>
  <si>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</si>
  <si>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</si>
  <si>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</si>
  <si>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</si>
  <si>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</si>
  <si>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</si>
  <si>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</si>
  <si>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</si>
  <si>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</si>
  <si>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</si>
  <si>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</si>
  <si>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</si>
  <si>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</si>
  <si>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</si>
  <si>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</si>
  <si>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</si>
  <si>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</si>
  <si>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</si>
  <si>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</si>
  <si>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</si>
  <si>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</si>
  <si>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</si>
  <si>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</si>
  <si>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</si>
  <si>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</si>
  <si>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</si>
  <si>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</si>
  <si>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</si>
  <si>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</si>
  <si>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</si>
  <si>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</si>
  <si>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</si>
  <si>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</si>
  <si>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</si>
  <si>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</si>
  <si>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</si>
  <si>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</si>
  <si>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</si>
  <si>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</si>
  <si>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</si>
  <si>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</si>
  <si>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</si>
  <si>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</si>
  <si>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</si>
  <si>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</si>
  <si>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</si>
  <si>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</si>
  <si>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</si>
  <si>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</si>
  <si>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</si>
  <si>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</si>
  <si>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</si>
  <si>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</si>
  <si>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</si>
  <si>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</si>
  <si>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</si>
  <si>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</si>
  <si>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</si>
  <si>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</si>
  <si>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</si>
  <si>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</si>
  <si>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</si>
  <si>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</si>
  <si>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</si>
  <si>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</si>
  <si>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</si>
  <si>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</si>
  <si>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</si>
  <si>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</si>
  <si>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</si>
  <si>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</si>
  <si>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</si>
  <si>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</si>
  <si>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</si>
  <si>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</si>
  <si>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</si>
  <si>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</si>
  <si>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</si>
  <si>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</si>
  <si>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</si>
  <si>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</si>
  <si>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</si>
  <si>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</si>
  <si>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</si>
  <si>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</si>
  <si>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</si>
  <si>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</si>
  <si>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</si>
  <si>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</si>
  <si>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</si>
  <si>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</si>
  <si>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</si>
  <si>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</si>
  <si>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</si>
  <si>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</si>
  <si>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</si>
  <si>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</si>
  <si>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</si>
  <si>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</si>
  <si>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</si>
  <si>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</si>
  <si>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</si>
  <si>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</si>
  <si>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</si>
  <si>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</si>
  <si>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</si>
  <si>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</si>
  <si>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</si>
  <si>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</si>
  <si>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</si>
  <si>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</si>
  <si>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</si>
  <si>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</si>
  <si>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</si>
  <si>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</si>
  <si>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</si>
  <si>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</si>
  <si>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</si>
  <si>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</si>
  <si>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</si>
  <si>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</si>
  <si>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</si>
  <si>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</si>
  <si>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</si>
  <si>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</si>
  <si>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</si>
  <si>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</si>
  <si>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</si>
  <si>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</si>
  <si>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</si>
  <si>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</si>
  <si>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</si>
  <si>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</si>
  <si>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</si>
  <si>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</si>
  <si>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</si>
  <si>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</si>
  <si>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</si>
  <si>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</si>
  <si>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</si>
  <si>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</si>
  <si>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</si>
  <si>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</si>
  <si>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</si>
  <si>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</si>
  <si>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</si>
  <si>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</si>
  <si>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</si>
  <si>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</si>
  <si>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</si>
  <si>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</si>
  <si>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</si>
  <si>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</si>
  <si>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</si>
  <si>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</si>
  <si>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</si>
  <si>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</si>
  <si>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</si>
  <si>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</si>
  <si>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</si>
  <si>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</si>
  <si>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</si>
  <si>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</si>
  <si>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</si>
  <si>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</si>
  <si>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</si>
  <si>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</si>
  <si>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</si>
  <si>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</si>
  <si>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</si>
  <si>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</si>
  <si>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</si>
  <si>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</si>
  <si>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</si>
  <si>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</si>
  <si>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</si>
  <si>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</si>
  <si>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</si>
  <si>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</si>
  <si>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</si>
  <si>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</si>
  <si>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</si>
  <si>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</si>
  <si>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</si>
  <si>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</si>
  <si>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</si>
  <si>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</si>
  <si>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</si>
  <si>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</si>
  <si>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</si>
  <si>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</si>
  <si>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</si>
  <si>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</si>
  <si>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</si>
  <si>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</si>
  <si>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</si>
  <si>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</si>
  <si>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</si>
  <si>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</si>
  <si>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</si>
  <si>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</si>
  <si>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</si>
  <si>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</si>
  <si>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</si>
  <si>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</si>
  <si>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</si>
  <si>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</si>
  <si>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</si>
  <si>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</si>
  <si>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</si>
  <si>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</si>
  <si>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</si>
  <si>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</si>
  <si>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</si>
  <si>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</si>
  <si>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</si>
  <si>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</si>
  <si>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</si>
  <si>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</si>
  <si>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</si>
  <si>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</si>
  <si>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</si>
  <si>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</si>
  <si>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</si>
  <si>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</si>
  <si>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</si>
  <si>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</si>
  <si>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</si>
  <si>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</si>
  <si>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</si>
  <si>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</si>
  <si>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</si>
  <si>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</si>
  <si>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</si>
  <si>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</si>
  <si>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</si>
  <si>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</si>
  <si>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</si>
  <si>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</si>
  <si>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</si>
  <si>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</si>
  <si>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</si>
  <si>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</si>
  <si>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</si>
  <si>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</si>
  <si>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</si>
  <si>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</si>
  <si>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</si>
  <si>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</si>
  <si>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</si>
  <si>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</si>
  <si>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</si>
  <si>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</si>
  <si>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</si>
  <si>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</si>
  <si>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</si>
  <si>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</si>
  <si>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</si>
  <si>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</si>
  <si>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</si>
  <si>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</si>
  <si>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</si>
  <si>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</si>
  <si>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</si>
  <si>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</si>
  <si>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</si>
  <si>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</si>
  <si>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</si>
  <si>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</si>
  <si>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</si>
  <si>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</si>
  <si>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</si>
  <si>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</si>
  <si>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</si>
  <si>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</si>
  <si>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</si>
  <si>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</si>
  <si>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</si>
  <si>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</si>
  <si>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</si>
  <si>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</si>
  <si>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</si>
  <si>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</si>
  <si>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</si>
  <si>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</si>
  <si>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</si>
  <si>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</si>
  <si>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</si>
  <si>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</si>
  <si>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</si>
  <si>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</si>
  <si>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</si>
  <si>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</si>
  <si>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</si>
  <si>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</si>
  <si>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</si>
  <si>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</si>
  <si>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</si>
  <si>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</si>
  <si>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</si>
  <si>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</si>
  <si>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</si>
  <si>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</si>
  <si>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</si>
  <si>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</si>
  <si>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</si>
  <si>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</si>
  <si>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</si>
  <si>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</si>
  <si>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</si>
  <si>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</si>
  <si>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</si>
  <si>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</si>
  <si>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</si>
  <si>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</si>
  <si>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</si>
  <si>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</si>
  <si>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</si>
  <si>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</si>
  <si>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</si>
  <si>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</si>
  <si>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</si>
  <si>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</si>
  <si>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</si>
  <si>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</si>
  <si>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</si>
  <si>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</si>
  <si>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</si>
  <si>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</si>
  <si>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</si>
  <si>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</si>
  <si>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</si>
  <si>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</si>
  <si>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</si>
  <si>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</si>
  <si>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</si>
  <si>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</si>
  <si>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</si>
  <si>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</si>
  <si>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</si>
  <si>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</si>
  <si>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</si>
  <si>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</si>
  <si>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</si>
  <si>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</si>
  <si>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</si>
  <si>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</si>
  <si>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</si>
  <si>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</si>
  <si>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</si>
  <si>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</si>
  <si>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</si>
  <si>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</si>
  <si>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</si>
  <si>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</si>
  <si>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</si>
  <si>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</si>
  <si>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</si>
  <si>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</si>
  <si>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</si>
  <si>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</si>
  <si>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</si>
  <si>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</si>
  <si>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</si>
  <si>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</si>
  <si>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</si>
  <si>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</si>
  <si>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</si>
  <si>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</si>
  <si>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</si>
  <si>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</si>
  <si>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</si>
  <si>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</si>
  <si>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</si>
  <si>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</si>
  <si>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</si>
  <si>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</si>
  <si>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</si>
  <si>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</si>
  <si>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</si>
  <si>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</si>
  <si>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</si>
  <si>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</si>
  <si>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</si>
  <si>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</si>
  <si>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</si>
  <si>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</si>
  <si>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</si>
  <si>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</si>
  <si>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</si>
  <si>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</si>
  <si>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</si>
  <si>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</si>
  <si>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</si>
  <si>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</si>
  <si>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</si>
  <si>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</si>
  <si>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</si>
  <si>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</si>
  <si>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</si>
  <si>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</si>
  <si>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</si>
  <si>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</si>
  <si>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</si>
  <si>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</si>
  <si>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</si>
  <si>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</si>
  <si>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</si>
  <si>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</si>
  <si>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</si>
  <si>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</si>
  <si>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</si>
  <si>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</si>
  <si>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</si>
  <si>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</si>
  <si>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</si>
  <si>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</si>
  <si>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</si>
  <si>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</si>
  <si>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</si>
  <si>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</si>
  <si>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</si>
  <si>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</si>
  <si>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</si>
  <si>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</si>
  <si>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</si>
  <si>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</si>
  <si>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</si>
  <si>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</si>
  <si>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</si>
  <si>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</si>
  <si>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</si>
  <si>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</si>
  <si>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</si>
  <si>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</si>
  <si>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</si>
  <si>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</si>
  <si>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</si>
  <si>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</si>
  <si>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</si>
  <si>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</si>
  <si>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</si>
  <si>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</si>
  <si>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</si>
  <si>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</si>
  <si>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</si>
  <si>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</si>
  <si>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</si>
  <si>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</si>
  <si>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</si>
  <si>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</si>
  <si>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</si>
  <si>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</si>
  <si>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</si>
  <si>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</si>
  <si>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</si>
  <si>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</si>
  <si>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</si>
  <si>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</si>
  <si>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</si>
  <si>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</si>
  <si>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</si>
  <si>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</si>
  <si>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</si>
  <si>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</si>
  <si>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</si>
  <si>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</si>
  <si>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</si>
  <si>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</si>
  <si>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</si>
  <si>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</si>
  <si>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</si>
  <si>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</si>
  <si>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</si>
  <si>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</si>
  <si>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</si>
  <si>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</si>
  <si>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</si>
  <si>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</si>
  <si>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</si>
  <si>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</si>
  <si>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</si>
  <si>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</si>
  <si>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</si>
  <si>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</si>
  <si>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</si>
  <si>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</si>
  <si>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</si>
  <si>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</si>
  <si>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</si>
  <si>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</si>
  <si>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</si>
  <si>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</si>
  <si>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</si>
  <si>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</si>
  <si>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</si>
  <si>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</si>
  <si>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</si>
  <si>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</si>
  <si>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</si>
  <si>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</si>
  <si>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</si>
  <si>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</si>
  <si>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</si>
  <si>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</si>
  <si>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</si>
  <si>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</si>
  <si>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</si>
  <si>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</si>
  <si>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</si>
  <si>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</si>
  <si>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</si>
  <si>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</si>
  <si>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</si>
  <si>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</si>
  <si>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</si>
  <si>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</si>
  <si>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</si>
  <si>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</si>
  <si>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</si>
  <si>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</si>
  <si>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</si>
  <si>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</si>
  <si>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</si>
  <si>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</si>
  <si>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</si>
  <si>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</si>
  <si>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</si>
  <si>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</si>
  <si>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</si>
  <si>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</si>
  <si>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</si>
  <si>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</si>
  <si>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</si>
  <si>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</si>
  <si>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</si>
  <si>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</si>
  <si>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</si>
  <si>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</si>
  <si>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</si>
  <si>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</si>
  <si>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</si>
  <si>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</si>
  <si>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</si>
  <si>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</si>
  <si>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</si>
  <si>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</si>
  <si>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</si>
  <si>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</si>
  <si>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</si>
  <si>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</si>
  <si>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</si>
  <si>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</si>
  <si>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</si>
  <si>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</si>
  <si>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</si>
  <si>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</si>
  <si>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</si>
  <si>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</si>
  <si>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</si>
  <si>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</si>
  <si>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</si>
  <si>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</si>
  <si>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</si>
  <si>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</si>
  <si>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</si>
  <si>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</si>
  <si>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</si>
  <si>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</si>
  <si>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</si>
  <si>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</si>
  <si>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</si>
  <si>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</si>
  <si>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</si>
  <si>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</si>
  <si>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</si>
  <si>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</si>
  <si>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</si>
  <si>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</si>
  <si>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</si>
  <si>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</si>
  <si>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</si>
  <si>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</si>
  <si>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</si>
  <si>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</si>
  <si>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</si>
  <si>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</si>
  <si>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</si>
  <si>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</si>
  <si>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</si>
  <si>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</si>
  <si>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</si>
  <si>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</si>
  <si>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</si>
  <si>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</si>
  <si>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</si>
  <si>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</si>
  <si>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</si>
  <si>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</si>
  <si>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</si>
  <si>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</si>
  <si>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</si>
  <si>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</si>
  <si>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</si>
  <si>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</si>
  <si>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</si>
  <si>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</si>
  <si>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</si>
  <si>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</si>
  <si>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</si>
  <si>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</si>
  <si>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</si>
  <si>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</si>
  <si>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</si>
  <si>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</si>
  <si>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</si>
  <si>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</si>
  <si>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</si>
  <si>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</si>
  <si>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</si>
  <si>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</si>
  <si>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</si>
  <si>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</si>
  <si>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</si>
  <si>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</si>
  <si>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</si>
  <si>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</si>
  <si>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</si>
  <si>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</si>
  <si>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</si>
  <si>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</si>
  <si>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</si>
  <si>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</si>
  <si>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</si>
  <si>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</si>
  <si>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</si>
  <si>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</si>
  <si>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</si>
  <si>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</si>
  <si>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</si>
  <si>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</si>
  <si>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</si>
  <si>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</si>
  <si>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</si>
  <si>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</si>
  <si>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</si>
  <si>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</si>
  <si>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</si>
  <si>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</si>
  <si>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</si>
  <si>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</si>
  <si>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</si>
  <si>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</si>
  <si>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</si>
  <si>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</si>
  <si>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</si>
  <si>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</si>
  <si>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</si>
  <si>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</si>
  <si>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</si>
  <si>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</si>
  <si>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</si>
  <si>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</si>
  <si>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</si>
  <si>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</si>
  <si>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</si>
  <si>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</si>
  <si>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</si>
  <si>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</si>
  <si>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</si>
  <si>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</si>
  <si>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</si>
  <si>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</si>
  <si>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</si>
  <si>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</si>
  <si>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</si>
  <si>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</si>
  <si>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</si>
  <si>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</si>
  <si>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</si>
  <si>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</si>
  <si>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</si>
  <si>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</si>
  <si>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</si>
  <si>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</si>
  <si>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</si>
  <si>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</si>
  <si>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</si>
  <si>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</si>
  <si>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</si>
  <si>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</si>
  <si>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</si>
  <si>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</si>
  <si>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</si>
  <si>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</si>
  <si>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</si>
  <si>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</si>
  <si>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</si>
  <si>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</si>
  <si>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</si>
  <si>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</si>
  <si>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</si>
  <si>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</si>
  <si>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</si>
  <si>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</si>
  <si>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</si>
  <si>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</si>
  <si>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</si>
  <si>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</si>
  <si>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</si>
  <si>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</si>
  <si>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</si>
  <si>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</si>
  <si>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</si>
  <si>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</si>
  <si>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</si>
  <si>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</si>
  <si>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</si>
  <si>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</si>
  <si>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</si>
  <si>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</si>
  <si>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</si>
  <si>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</si>
  <si>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</si>
  <si>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</si>
  <si>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</si>
  <si>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</si>
  <si>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</si>
  <si>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</si>
  <si>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</si>
  <si>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</si>
  <si>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</si>
  <si>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</si>
  <si>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</si>
  <si>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</si>
  <si>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</si>
  <si>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</si>
  <si>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</si>
  <si>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</si>
  <si>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</si>
  <si>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</si>
  <si>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</si>
  <si>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</si>
  <si>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</si>
  <si>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</si>
  <si>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</si>
  <si>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</si>
  <si>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</si>
  <si>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</si>
  <si>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</si>
  <si>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</si>
  <si>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</si>
  <si>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</si>
  <si>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</si>
  <si>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</si>
  <si>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</si>
  <si>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</si>
  <si>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</si>
  <si>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</si>
  <si>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</si>
  <si>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</si>
  <si>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</si>
  <si>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</si>
  <si>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</si>
  <si>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</si>
  <si>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</si>
  <si>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</si>
  <si>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</si>
  <si>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</si>
  <si>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</si>
  <si>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</si>
  <si>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</si>
  <si>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</si>
  <si>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</si>
  <si>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</si>
  <si>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</si>
  <si>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</si>
  <si>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</si>
  <si>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</si>
  <si>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</si>
  <si>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</si>
  <si>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</si>
  <si>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</si>
  <si>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</si>
  <si>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</si>
  <si>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</si>
  <si>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</si>
  <si>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</si>
  <si>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</si>
  <si>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</si>
  <si>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</si>
  <si>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</si>
  <si>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</si>
  <si>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</si>
  <si>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</si>
  <si>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</si>
  <si>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</si>
  <si>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</si>
  <si>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</si>
  <si>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</si>
  <si>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</si>
  <si>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</si>
  <si>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</si>
  <si>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</si>
  <si>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</si>
  <si>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</si>
  <si>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</si>
  <si>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</si>
  <si>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</si>
  <si>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</si>
  <si>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</si>
  <si>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</si>
  <si>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</si>
  <si>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</si>
  <si>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</si>
  <si>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</si>
  <si>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</si>
  <si>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</si>
  <si>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</si>
  <si>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</si>
  <si>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</si>
  <si>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</si>
  <si>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</si>
  <si>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</si>
  <si>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</si>
  <si>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</si>
  <si>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</si>
  <si>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</si>
  <si>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</si>
  <si>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</si>
  <si>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</si>
  <si>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</si>
  <si>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</si>
  <si>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</si>
  <si>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</si>
  <si>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</si>
  <si>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</si>
  <si>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</si>
  <si>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</si>
  <si>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</si>
  <si>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</si>
  <si>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</si>
  <si>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</si>
  <si>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</si>
  <si>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</si>
  <si>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</si>
  <si>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</si>
  <si>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</si>
  <si>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</si>
  <si>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</si>
  <si>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</si>
  <si>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</si>
  <si>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</si>
  <si>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</si>
  <si>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</si>
  <si>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</si>
  <si>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</si>
  <si>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</si>
  <si>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</si>
  <si>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</si>
  <si>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</si>
  <si>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</si>
  <si>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</si>
  <si>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</si>
  <si>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</si>
  <si>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</si>
  <si>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</si>
  <si>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</si>
  <si>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</si>
  <si>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</si>
  <si>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</si>
  <si>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</si>
  <si>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</si>
  <si>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</si>
  <si>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</si>
  <si>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</si>
  <si>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</si>
  <si>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</si>
  <si>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</si>
  <si>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</si>
  <si>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</si>
  <si>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</si>
  <si>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</si>
  <si>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</si>
  <si>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</si>
  <si>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</si>
  <si>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</si>
  <si>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</si>
  <si>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</si>
  <si>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</si>
  <si>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</si>
  <si>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</si>
  <si>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</si>
  <si>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</si>
  <si>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</si>
  <si>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</si>
  <si>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</si>
  <si>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</si>
  <si>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</si>
  <si>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</si>
  <si>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</si>
  <si>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</si>
  <si>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</si>
  <si>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</si>
  <si>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</si>
  <si>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</si>
  <si>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</si>
  <si>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</si>
  <si>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</si>
  <si>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</si>
  <si>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</si>
  <si>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</si>
  <si>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</si>
  <si>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</si>
  <si>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</si>
  <si>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</si>
  <si>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</si>
  <si>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</si>
  <si>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</si>
  <si>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</si>
  <si>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</si>
  <si>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</si>
  <si>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</si>
  <si>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</si>
  <si>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</si>
  <si>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</si>
  <si>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</si>
  <si>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</si>
  <si>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</si>
  <si>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</si>
  <si>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</si>
  <si>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</si>
  <si>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</si>
  <si>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</si>
  <si>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</si>
  <si>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</si>
  <si>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</si>
  <si>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</si>
  <si>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</si>
  <si>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</si>
  <si>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</si>
  <si>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</si>
  <si>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</si>
  <si>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</si>
  <si>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</si>
  <si>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</si>
  <si>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</si>
  <si>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</si>
  <si>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</si>
  <si>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</si>
  <si>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</si>
  <si>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</si>
  <si>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</si>
  <si>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</si>
  <si>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</si>
  <si>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</si>
  <si>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</si>
  <si>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</si>
  <si>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</si>
  <si>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</si>
  <si>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</si>
  <si>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</si>
  <si>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</si>
  <si>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</si>
  <si>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</si>
  <si>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</si>
  <si>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</si>
  <si>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</si>
  <si>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</si>
  <si>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</si>
  <si>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</si>
  <si>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</si>
  <si>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</si>
  <si>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</si>
  <si>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</si>
  <si>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</si>
  <si>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</si>
  <si>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</si>
  <si>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</si>
  <si>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</si>
  <si>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</si>
  <si>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</si>
  <si>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</si>
  <si>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</si>
  <si>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</si>
  <si>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</si>
  <si>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</si>
  <si>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</si>
  <si>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</si>
  <si>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</si>
  <si>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</si>
  <si>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</si>
  <si>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</si>
  <si>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</si>
  <si>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</si>
  <si>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</si>
  <si>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</si>
  <si>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</si>
  <si>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</si>
  <si>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</si>
  <si>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</si>
  <si>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</si>
  <si>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</si>
  <si>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</si>
  <si>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</si>
  <si>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</si>
  <si>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</si>
  <si>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</si>
  <si>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</si>
  <si>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</si>
  <si>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</si>
  <si>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</si>
  <si>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</si>
  <si>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</si>
  <si>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</si>
  <si>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</si>
  <si>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</si>
  <si>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</si>
  <si>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</si>
  <si>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</si>
  <si>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</si>
  <si>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</si>
  <si>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</si>
  <si>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</si>
  <si>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</si>
  <si>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</si>
  <si>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</si>
  <si>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</si>
  <si>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</si>
  <si>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</si>
  <si>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</si>
  <si>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</si>
  <si>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</si>
  <si>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</si>
  <si>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</si>
  <si>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</si>
  <si>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</si>
  <si>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</si>
  <si>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</si>
  <si>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</si>
  <si>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</si>
  <si>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</si>
  <si>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</si>
  <si>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</si>
  <si>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</si>
  <si>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</si>
  <si>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</si>
  <si>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</si>
  <si>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</si>
  <si>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</si>
  <si>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</si>
  <si>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</si>
  <si>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</si>
  <si>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</si>
  <si>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</si>
  <si>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</si>
  <si>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</si>
  <si>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</si>
  <si>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</si>
  <si>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</si>
  <si>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</si>
  <si>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</si>
  <si>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</si>
  <si>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</si>
  <si>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</si>
  <si>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</si>
  <si>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</si>
  <si>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</si>
  <si>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</si>
  <si>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</si>
  <si>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</si>
  <si>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</si>
  <si>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</si>
  <si>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</si>
  <si>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</si>
  <si>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</si>
  <si>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</si>
  <si>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</si>
  <si>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</si>
  <si>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</si>
  <si>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</si>
  <si>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</si>
  <si>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</si>
  <si>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</si>
  <si>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</si>
  <si>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</si>
  <si>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</si>
  <si>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</si>
  <si>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</si>
  <si>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</si>
  <si>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</si>
  <si>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</si>
  <si>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</si>
  <si>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</si>
  <si>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</si>
  <si>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</si>
  <si>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</si>
  <si>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</si>
  <si>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</si>
  <si>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</si>
  <si>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</si>
  <si>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</si>
  <si>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</si>
  <si>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</si>
  <si>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</si>
  <si>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</si>
  <si>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</si>
  <si>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</si>
  <si>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</si>
  <si>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</si>
  <si>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</si>
  <si>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</si>
  <si>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</si>
  <si>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</si>
  <si>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</si>
  <si>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</si>
  <si>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</si>
  <si>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</si>
  <si>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</si>
  <si>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</si>
  <si>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</si>
  <si>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</si>
  <si>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</si>
  <si>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</si>
  <si>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</si>
  <si>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</si>
  <si>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</si>
  <si>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</si>
  <si>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</si>
  <si>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</si>
  <si>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</si>
  <si>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</si>
  <si>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</si>
  <si>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</si>
  <si>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</si>
  <si>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</si>
  <si>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</si>
  <si>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</si>
  <si>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</si>
  <si>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</si>
  <si>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</si>
  <si>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</si>
  <si>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</si>
  <si>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</si>
  <si>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</si>
  <si>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</si>
  <si>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</si>
  <si>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</si>
  <si>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</si>
  <si>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</si>
  <si>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</si>
  <si>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</si>
  <si>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</si>
  <si>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</si>
  <si>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</si>
  <si>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</si>
  <si>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</si>
  <si>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</si>
  <si>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</si>
  <si>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</si>
  <si>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</si>
  <si>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</si>
  <si>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</si>
  <si>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</si>
  <si>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</si>
  <si>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</si>
  <si>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</si>
  <si>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</si>
  <si>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</si>
  <si>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</si>
  <si>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</si>
  <si>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</si>
  <si>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</si>
  <si>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</si>
  <si>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</si>
  <si>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</si>
  <si>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</si>
  <si>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</si>
  <si>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</si>
  <si>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</si>
  <si>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</si>
  <si>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</si>
  <si>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</si>
  <si>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</si>
  <si>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</si>
  <si>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</si>
  <si>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</si>
  <si>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</si>
  <si>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</si>
  <si>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</si>
  <si>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</si>
  <si>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</si>
  <si>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</si>
  <si>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</si>
  <si>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</si>
  <si>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</si>
  <si>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</si>
  <si>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</si>
  <si>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</si>
  <si>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</si>
  <si>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</si>
  <si>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</si>
  <si>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</si>
  <si>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</si>
  <si>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</si>
  <si>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</si>
  <si>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</si>
  <si>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</si>
  <si>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</si>
  <si>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</si>
  <si>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</si>
  <si>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</si>
  <si>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</si>
  <si>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</si>
  <si>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</si>
  <si>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</si>
  <si>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</si>
  <si>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</si>
  <si>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</si>
  <si>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</si>
  <si>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</si>
  <si>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</si>
  <si>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</si>
  <si>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</si>
  <si>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</si>
  <si>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</si>
  <si>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</si>
  <si>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</si>
  <si>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</si>
  <si>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</si>
  <si>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</si>
  <si>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</si>
  <si>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</si>
  <si>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</si>
  <si>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</si>
  <si>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</si>
  <si>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</si>
  <si>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</si>
  <si>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</si>
  <si>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</si>
  <si>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</si>
  <si>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</si>
  <si>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</si>
  <si>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</si>
  <si>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</si>
  <si>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</si>
  <si>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</si>
  <si>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</si>
  <si>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</si>
  <si>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</si>
  <si>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</si>
  <si>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</si>
  <si>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</si>
  <si>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</si>
  <si>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</si>
  <si>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</si>
  <si>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</si>
  <si>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</si>
  <si>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</si>
  <si>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</si>
  <si>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</si>
  <si>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</si>
  <si>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</si>
  <si>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</si>
  <si>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</si>
  <si>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</si>
  <si>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</si>
  <si>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</si>
  <si>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</si>
  <si>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</si>
  <si>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</si>
  <si>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</si>
  <si>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</si>
  <si>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</si>
  <si>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</si>
  <si>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</si>
  <si>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</si>
  <si>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</si>
  <si>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</si>
  <si>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</si>
  <si>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</si>
  <si>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</si>
  <si>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</si>
  <si>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</si>
  <si>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</si>
  <si>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</si>
  <si>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</si>
  <si>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</si>
  <si>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</si>
  <si>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</si>
  <si>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</si>
  <si>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</si>
  <si>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</si>
  <si>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</si>
  <si>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</si>
  <si>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</si>
  <si>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</si>
  <si>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</si>
  <si>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</si>
  <si>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</si>
  <si>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</si>
  <si>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</si>
  <si>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</si>
  <si>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</si>
  <si>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</si>
  <si>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</si>
  <si>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</si>
  <si>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</si>
  <si>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</si>
  <si>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</si>
  <si>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</si>
  <si>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</si>
  <si>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</si>
  <si>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</si>
  <si>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</si>
  <si>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</si>
  <si>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</si>
  <si>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</si>
  <si>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</si>
  <si>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</si>
  <si>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</si>
  <si>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</si>
  <si>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</si>
  <si>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</si>
  <si>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</si>
  <si>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</si>
  <si>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</si>
  <si>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</si>
  <si>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</si>
  <si>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</si>
  <si>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</si>
  <si>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</si>
  <si>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</si>
  <si>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</si>
  <si>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</si>
  <si>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</si>
  <si>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</si>
  <si>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</si>
  <si>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</si>
  <si>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</si>
  <si>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</si>
  <si>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</si>
  <si>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</si>
  <si>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</si>
  <si>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</si>
  <si>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</si>
  <si>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</si>
  <si>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</si>
  <si>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</si>
  <si>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</si>
  <si>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</si>
  <si>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</si>
  <si>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</si>
  <si>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</si>
  <si>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</si>
  <si>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</si>
  <si>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</si>
  <si>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</si>
  <si>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</si>
  <si>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</si>
  <si>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</si>
  <si>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</si>
  <si>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</si>
  <si>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</si>
  <si>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</si>
  <si>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</si>
  <si>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</si>
  <si>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</si>
  <si>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</si>
  <si>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</si>
  <si>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</si>
  <si>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</si>
  <si>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</si>
  <si>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</si>
  <si>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</si>
  <si>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</si>
  <si>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</si>
  <si>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</si>
  <si>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</si>
  <si>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</si>
  <si>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</si>
  <si>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</si>
  <si>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</si>
  <si>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</si>
  <si>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</si>
  <si>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</si>
  <si>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</si>
  <si>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</si>
  <si>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</si>
  <si>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</si>
  <si>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</si>
  <si>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</si>
  <si>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</si>
  <si>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</si>
  <si>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</si>
  <si>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</si>
  <si>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</si>
  <si>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</si>
  <si>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</si>
  <si>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</si>
  <si>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</si>
  <si>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</si>
  <si>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</si>
  <si>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</si>
  <si>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</si>
  <si>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</si>
  <si>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</si>
  <si>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</si>
  <si>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</si>
  <si>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</si>
  <si>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</si>
  <si>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</si>
  <si>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</si>
  <si>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</si>
  <si>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</si>
  <si>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</si>
  <si>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</si>
  <si>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</si>
  <si>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</si>
  <si>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</si>
  <si>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</si>
  <si>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</si>
  <si>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</si>
  <si>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</si>
  <si>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</si>
  <si>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</si>
  <si>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</si>
  <si>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</si>
  <si>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</si>
  <si>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</si>
  <si>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</si>
  <si>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</si>
  <si>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</si>
  <si>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</si>
  <si>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</si>
  <si>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</si>
  <si>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</si>
  <si>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</si>
  <si>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</si>
  <si>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</si>
  <si>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</si>
  <si>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</si>
  <si>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</si>
  <si>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</si>
  <si>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</si>
  <si>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</si>
  <si>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</si>
  <si>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</si>
  <si>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</si>
  <si>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</si>
  <si>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</si>
  <si>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</si>
  <si>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</si>
  <si>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</si>
  <si>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</si>
  <si>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</si>
  <si>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</si>
  <si>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</si>
  <si>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</si>
  <si>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</si>
  <si>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</si>
  <si>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</si>
  <si>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</si>
  <si>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</si>
  <si>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</si>
  <si>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</si>
  <si>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</si>
  <si>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</si>
  <si>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</si>
  <si>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</si>
  <si>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</si>
  <si>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</si>
  <si>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</si>
  <si>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</si>
  <si>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</si>
  <si>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</si>
  <si>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</si>
  <si>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</si>
  <si>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</si>
  <si>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</si>
  <si>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</si>
  <si>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</si>
  <si>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</si>
  <si>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</si>
  <si>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</si>
  <si>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</si>
  <si>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</si>
  <si>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</si>
  <si>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</si>
  <si>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</si>
  <si>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</si>
  <si>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</si>
  <si>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</si>
  <si>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</si>
  <si>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</si>
  <si>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</si>
  <si>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</si>
  <si>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</si>
  <si>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</si>
  <si>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</si>
  <si>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</si>
  <si>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</si>
  <si>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</si>
  <si>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</si>
  <si>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</si>
  <si>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</si>
  <si>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</si>
  <si>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</si>
  <si>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</si>
  <si>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</si>
  <si>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</si>
  <si>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</si>
  <si>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</si>
  <si>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</si>
  <si>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</si>
  <si>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</si>
  <si>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</si>
  <si>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</si>
  <si>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</si>
  <si>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</si>
  <si>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</si>
  <si>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</si>
  <si>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</si>
  <si>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</si>
  <si>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</si>
  <si>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</si>
  <si>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</si>
  <si>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</si>
  <si>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</si>
  <si>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</si>
  <si>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</si>
  <si>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</si>
  <si>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</si>
  <si>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</si>
  <si>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</si>
  <si>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</si>
  <si>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</si>
  <si>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</si>
  <si>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</si>
  <si>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</si>
  <si>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</si>
  <si>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</si>
  <si>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</si>
  <si>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</si>
  <si>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</si>
  <si>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</si>
  <si>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</si>
  <si>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</si>
  <si>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</si>
  <si>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</si>
  <si>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</si>
  <si>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</si>
  <si>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</si>
  <si>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</si>
  <si>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</si>
  <si>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</si>
  <si>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</si>
  <si>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</si>
  <si>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</si>
  <si>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</si>
  <si>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</si>
  <si>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</si>
  <si>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</si>
  <si>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</si>
  <si>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</si>
  <si>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</si>
  <si>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</si>
  <si>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</si>
  <si>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</si>
  <si>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</si>
  <si>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</si>
  <si>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</si>
  <si>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</si>
  <si>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</si>
  <si>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</si>
  <si>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</si>
  <si>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</si>
  <si>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</si>
  <si>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</si>
  <si>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</si>
  <si>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</si>
  <si>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</si>
  <si>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</si>
  <si>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</si>
  <si>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</si>
  <si>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</si>
  <si>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</si>
  <si>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</si>
  <si>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</si>
  <si>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</si>
  <si>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</si>
  <si>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</si>
  <si>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</si>
  <si>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</si>
  <si>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</si>
  <si>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</si>
  <si>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</si>
  <si>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</si>
  <si>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</si>
  <si>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</si>
  <si>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</si>
  <si>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</si>
  <si>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</si>
  <si>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</si>
  <si>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</si>
  <si>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</si>
  <si>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</si>
  <si>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</si>
  <si>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</si>
  <si>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</si>
  <si>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</si>
  <si>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</si>
  <si>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</si>
  <si>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</si>
  <si>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</si>
  <si>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</si>
  <si>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</si>
  <si>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</si>
  <si>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</si>
  <si>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</si>
  <si>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</si>
  <si>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</si>
  <si>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</si>
  <si>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</si>
  <si>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</si>
  <si>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</si>
  <si>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</si>
  <si>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</si>
  <si>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</si>
  <si>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</si>
  <si>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</si>
  <si>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</si>
  <si>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</si>
  <si>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</si>
  <si>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</si>
  <si>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</si>
  <si>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</si>
  <si>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</si>
  <si>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</si>
  <si>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</si>
  <si>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</si>
  <si>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</si>
  <si>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</si>
  <si>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</si>
  <si>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</si>
  <si>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</si>
  <si>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</si>
  <si>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</si>
  <si>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</si>
  <si>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</si>
  <si>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</si>
  <si>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</si>
  <si>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</si>
  <si>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</si>
  <si>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</si>
  <si>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</si>
  <si>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</si>
  <si>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</si>
  <si>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</si>
  <si>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</si>
  <si>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</si>
  <si>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</si>
  <si>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</si>
  <si>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</si>
  <si>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</si>
  <si>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</si>
  <si>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</si>
  <si>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</si>
  <si>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</si>
  <si>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</si>
  <si>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</si>
  <si>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</si>
  <si>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</si>
  <si>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</si>
  <si>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</si>
  <si>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</si>
  <si>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</si>
  <si>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</si>
  <si>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</si>
  <si>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</si>
  <si>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</si>
  <si>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</si>
  <si>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</si>
  <si>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</si>
  <si>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</si>
  <si>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</si>
  <si>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</si>
  <si>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</si>
  <si>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</si>
  <si>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</si>
  <si>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</si>
  <si>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</si>
  <si>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</si>
  <si>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</si>
  <si>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</si>
  <si>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</si>
  <si>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</si>
  <si>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</si>
  <si>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</si>
  <si>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</si>
  <si>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</si>
  <si>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</si>
  <si>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</si>
  <si>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</si>
  <si>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</si>
  <si>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</si>
  <si>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</si>
  <si>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</si>
  <si>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</si>
  <si>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</si>
  <si>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</si>
  <si>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</si>
  <si>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</si>
  <si>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</si>
  <si>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</si>
  <si>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</si>
  <si>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</si>
  <si>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</si>
  <si>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</si>
  <si>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</si>
  <si>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</si>
  <si>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</si>
  <si>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</si>
  <si>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</si>
  <si>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</si>
  <si>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</si>
  <si>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</si>
  <si>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</si>
  <si>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</si>
  <si>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</si>
  <si>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</si>
  <si>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</si>
  <si>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</si>
  <si>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</si>
  <si>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</si>
  <si>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</si>
  <si>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</si>
  <si>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</si>
  <si>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</si>
  <si>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</si>
  <si>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</si>
  <si>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</si>
  <si>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</si>
  <si>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</si>
  <si>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</si>
  <si>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</si>
  <si>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</si>
  <si>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</si>
  <si>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</si>
  <si>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</si>
  <si>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</si>
  <si>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</si>
  <si>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</si>
  <si>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</si>
  <si>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</si>
  <si>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</si>
  <si>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</si>
  <si>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</si>
  <si>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</si>
  <si>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</si>
  <si>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</si>
  <si>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</si>
  <si>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</si>
  <si>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</si>
  <si>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</si>
  <si>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</si>
  <si>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</si>
  <si>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</si>
  <si>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</si>
  <si>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</si>
  <si>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</si>
  <si>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</si>
  <si>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</si>
  <si>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</si>
  <si>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</si>
  <si>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</si>
  <si>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</si>
  <si>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</si>
  <si>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</si>
  <si>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</si>
  <si>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</si>
  <si>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</si>
  <si>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</si>
  <si>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</si>
  <si>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</si>
  <si>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</si>
  <si>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</si>
  <si>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</si>
  <si>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</si>
  <si>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</si>
  <si>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</si>
  <si>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</si>
  <si>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</si>
  <si>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</si>
  <si>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</si>
  <si>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</si>
  <si>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</si>
  <si>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</si>
  <si>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</si>
  <si>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</si>
  <si>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</si>
  <si>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</si>
  <si>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</si>
  <si>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</si>
  <si>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</si>
  <si>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</si>
  <si>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</si>
  <si>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</si>
  <si>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</si>
  <si>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</si>
  <si>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</si>
  <si>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</si>
  <si>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</si>
  <si>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</si>
  <si>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</si>
  <si>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</si>
  <si>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</si>
  <si>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</si>
  <si>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</si>
  <si>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</si>
  <si>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</si>
  <si>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</si>
  <si>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</si>
  <si>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</si>
  <si>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</si>
  <si>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</si>
  <si>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</si>
  <si>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</si>
  <si>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</si>
  <si>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</si>
  <si>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</si>
  <si>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</si>
  <si>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</si>
  <si>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</si>
  <si>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</si>
  <si>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</si>
  <si>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</si>
  <si>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</si>
  <si>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</si>
  <si>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</si>
  <si>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</si>
  <si>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</si>
  <si>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</si>
  <si>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</si>
  <si>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</si>
  <si>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</si>
  <si>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</si>
  <si>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</si>
  <si>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</si>
  <si>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</si>
  <si>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</si>
  <si>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</si>
  <si>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</si>
  <si>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</si>
  <si>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</si>
  <si>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</si>
  <si>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</si>
  <si>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</si>
  <si>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</si>
  <si>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</si>
  <si>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</si>
  <si>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</si>
  <si>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</si>
  <si>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</si>
  <si>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</si>
  <si>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</si>
  <si>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</si>
  <si>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</si>
  <si>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</si>
  <si>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</si>
  <si>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</si>
  <si>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</si>
  <si>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</si>
  <si>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</si>
  <si>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</si>
  <si>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</si>
  <si>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</si>
  <si>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</si>
  <si>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</si>
  <si>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</si>
  <si>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</si>
  <si>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</si>
  <si>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</si>
  <si>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</si>
  <si>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</si>
  <si>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</si>
  <si>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</si>
  <si>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</si>
  <si>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</si>
  <si>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</si>
  <si>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</si>
  <si>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</si>
  <si>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</si>
  <si>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</si>
  <si>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</si>
  <si>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</si>
  <si>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</si>
  <si>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</si>
  <si>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</si>
  <si>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</si>
  <si>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</si>
  <si>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</si>
  <si>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</si>
  <si>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</si>
  <si>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</si>
  <si>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</si>
  <si>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</si>
  <si>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</si>
  <si>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</si>
  <si>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</si>
  <si>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</si>
  <si>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</si>
  <si>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</si>
  <si>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</si>
  <si>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</si>
  <si>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</si>
  <si>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</si>
  <si>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</si>
  <si>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</si>
  <si>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</si>
  <si>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</si>
  <si>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</si>
  <si>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</si>
  <si>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</si>
  <si>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</si>
  <si>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</si>
  <si>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</si>
  <si>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</si>
  <si>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</si>
  <si>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</si>
  <si>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</si>
  <si>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</si>
  <si>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</si>
  <si>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</si>
  <si>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</si>
  <si>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</si>
  <si>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</si>
  <si>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</si>
  <si>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</si>
  <si>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</si>
  <si>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</si>
  <si>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</si>
  <si>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</si>
  <si>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</si>
  <si>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</si>
  <si>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</si>
  <si>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</si>
  <si>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</si>
  <si>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</si>
  <si>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</si>
  <si>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</si>
  <si>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</si>
  <si>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</si>
  <si>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</si>
  <si>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</si>
  <si>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</si>
  <si>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</si>
  <si>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</si>
  <si>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</si>
  <si>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</si>
  <si>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</si>
  <si>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</si>
  <si>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</si>
  <si>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</si>
  <si>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</si>
  <si>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</si>
  <si>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</si>
  <si>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</si>
  <si>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</si>
  <si>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</si>
  <si>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</si>
  <si>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</si>
  <si>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</si>
  <si>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</si>
  <si>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</si>
  <si>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</si>
  <si>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</si>
  <si>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</si>
  <si>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</si>
  <si>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</si>
  <si>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</si>
  <si>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</si>
  <si>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</si>
  <si>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</si>
  <si>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</si>
  <si>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</si>
  <si>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</si>
  <si>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</si>
  <si>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</si>
  <si>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</si>
  <si>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</si>
  <si>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</si>
  <si>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</si>
  <si>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</si>
  <si>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</si>
  <si>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</si>
  <si>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</si>
  <si>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</si>
  <si>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</si>
  <si>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</si>
  <si>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</si>
  <si>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</si>
  <si>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</si>
  <si>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</si>
  <si>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</si>
  <si>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</si>
  <si>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</si>
  <si>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</si>
  <si>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</si>
  <si>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</si>
  <si>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</si>
  <si>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</si>
  <si>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</si>
  <si>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</si>
  <si>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</si>
  <si>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</si>
  <si>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</si>
  <si>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</si>
  <si>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</si>
  <si>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</si>
  <si>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</si>
  <si>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</si>
  <si>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</si>
  <si>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</si>
  <si>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</si>
  <si>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</si>
  <si>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</si>
  <si>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</si>
  <si>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</si>
  <si>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</si>
  <si>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</si>
  <si>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</si>
  <si>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</si>
  <si>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</si>
  <si>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</si>
  <si>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</si>
  <si>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</si>
  <si>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</si>
  <si>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</si>
  <si>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</si>
  <si>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</si>
  <si>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</si>
  <si>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</si>
  <si>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</si>
  <si>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</si>
  <si>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</si>
  <si>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</si>
  <si>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</si>
  <si>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</si>
  <si>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</si>
  <si>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</si>
  <si>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</si>
  <si>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</si>
  <si>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</si>
  <si>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</si>
  <si>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</si>
  <si>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</si>
  <si>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</si>
  <si>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</si>
  <si>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</si>
  <si>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</si>
  <si>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</si>
  <si>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</si>
  <si>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</si>
  <si>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</si>
  <si>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</si>
  <si>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</si>
  <si>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</si>
  <si>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</si>
  <si>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</si>
  <si>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</si>
  <si>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</si>
  <si>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</si>
  <si>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</si>
  <si>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</si>
  <si>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</si>
  <si>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</si>
  <si>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</si>
  <si>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</si>
  <si>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</si>
  <si>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</si>
  <si>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</si>
  <si>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</si>
  <si>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</si>
  <si>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</si>
  <si>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</si>
  <si>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</si>
  <si>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</si>
  <si>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</si>
  <si>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</si>
  <si>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</si>
  <si>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</si>
  <si>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</si>
  <si>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</si>
  <si>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</si>
  <si>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</si>
  <si>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</si>
  <si>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</si>
  <si>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</si>
  <si>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</si>
  <si>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</si>
  <si>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</si>
  <si>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</si>
  <si>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</si>
  <si>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</si>
  <si>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</si>
  <si>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</si>
  <si>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</si>
  <si>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</si>
  <si>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</si>
  <si>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</si>
  <si>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</si>
  <si>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</si>
  <si>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</si>
  <si>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</si>
  <si>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</si>
  <si>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</si>
  <si>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</si>
  <si>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</si>
  <si>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</si>
  <si>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</si>
  <si>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</si>
  <si>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</si>
  <si>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</si>
  <si>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</si>
  <si>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</si>
  <si>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</si>
  <si>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</si>
  <si>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</si>
  <si>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</si>
  <si>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</si>
  <si>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</si>
  <si>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</si>
  <si>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</si>
  <si>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</si>
  <si>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</si>
  <si>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</si>
  <si>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</si>
  <si>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</si>
  <si>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</si>
  <si>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</si>
  <si>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</si>
  <si>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</si>
  <si>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</si>
  <si>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</si>
  <si>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</si>
  <si>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</si>
  <si>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</si>
  <si>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</si>
  <si>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</si>
  <si>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</si>
  <si>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</si>
  <si>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</si>
  <si>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</si>
  <si>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</si>
  <si>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</si>
  <si>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</si>
  <si>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</si>
  <si>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</si>
  <si>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</si>
  <si>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</si>
  <si>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</si>
  <si>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</si>
  <si>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</si>
  <si>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</si>
  <si>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</si>
  <si>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</si>
  <si>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</si>
  <si>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</si>
  <si>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</si>
  <si>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</si>
  <si>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</si>
  <si>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</si>
  <si>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</si>
  <si>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</si>
  <si>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</si>
  <si>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</si>
  <si>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</si>
  <si>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</si>
  <si>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</si>
  <si>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</si>
  <si>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</si>
  <si>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</si>
  <si>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</si>
  <si>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</si>
  <si>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</si>
  <si>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</si>
  <si>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</si>
  <si>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</si>
  <si>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</si>
  <si>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</si>
  <si>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</si>
  <si>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</si>
  <si>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</si>
  <si>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</si>
  <si>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</si>
  <si>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</si>
  <si>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</si>
  <si>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</si>
  <si>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</si>
  <si>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</si>
  <si>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</si>
  <si>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</si>
  <si>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</si>
  <si>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</si>
  <si>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</si>
  <si>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</si>
  <si>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</si>
  <si>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</si>
  <si>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</si>
  <si>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</si>
  <si>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</si>
  <si>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</si>
  <si>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</si>
  <si>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</si>
  <si>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</si>
  <si>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</si>
  <si>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</si>
  <si>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</si>
  <si>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</si>
  <si>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</si>
  <si>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</si>
  <si>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</si>
  <si>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</si>
  <si>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</si>
  <si>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</si>
  <si>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</si>
  <si>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</si>
  <si>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</si>
  <si>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</si>
  <si>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</si>
  <si>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</si>
  <si>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</si>
  <si>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</si>
  <si>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</si>
  <si>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</si>
  <si>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</si>
  <si>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</si>
  <si>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</si>
  <si>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</si>
  <si>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</si>
  <si>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</si>
  <si>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</si>
  <si>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</si>
  <si>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</si>
  <si>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</si>
  <si>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</si>
  <si>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</si>
  <si>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</si>
  <si>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</si>
  <si>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</si>
  <si>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</si>
  <si>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</si>
  <si>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</si>
  <si>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</si>
  <si>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</si>
  <si>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</si>
  <si>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</si>
  <si>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</si>
  <si>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</si>
  <si>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</si>
  <si>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</si>
  <si>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</si>
  <si>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</si>
  <si>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</si>
  <si>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</si>
  <si>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</si>
  <si>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</si>
  <si>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</si>
  <si>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</si>
  <si>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</si>
  <si>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</si>
  <si>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</si>
  <si>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</si>
  <si>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</si>
  <si>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</si>
  <si>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</si>
  <si>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</si>
  <si>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</si>
  <si>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</si>
  <si>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</si>
  <si>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</si>
  <si>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</si>
  <si>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</si>
  <si>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</si>
  <si>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</si>
  <si>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</si>
  <si>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</si>
  <si>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</si>
  <si>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</si>
  <si>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</si>
  <si>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</si>
  <si>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</si>
  <si>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</si>
  <si>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</si>
  <si>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</si>
  <si>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</si>
  <si>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</si>
  <si>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</si>
  <si>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</si>
  <si>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</si>
  <si>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</si>
  <si>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</si>
  <si>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</si>
  <si>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</si>
  <si>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</si>
  <si>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</si>
  <si>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</si>
  <si>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</si>
  <si>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</si>
  <si>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</si>
  <si>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</si>
  <si>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</si>
  <si>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</si>
  <si>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</si>
  <si>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</si>
  <si>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</si>
  <si>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</si>
  <si>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</si>
  <si>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</si>
  <si>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</si>
  <si>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</si>
  <si>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</si>
  <si>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</si>
  <si>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</si>
  <si>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</si>
  <si>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</si>
  <si>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</si>
  <si>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</si>
  <si>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</si>
  <si>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</si>
  <si>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</si>
  <si>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</si>
  <si>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</si>
  <si>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</si>
  <si>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</si>
  <si>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</si>
  <si>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</si>
  <si>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</si>
  <si>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</si>
  <si>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</si>
  <si>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</si>
  <si>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</si>
  <si>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</si>
  <si>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</si>
  <si>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</si>
  <si>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</si>
  <si>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</si>
  <si>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</si>
  <si>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</si>
  <si>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</si>
  <si>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</si>
  <si>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</si>
  <si>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</si>
  <si>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</si>
  <si>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</si>
  <si>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</si>
  <si>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</si>
  <si>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</si>
  <si>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</si>
  <si>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</si>
  <si>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</si>
  <si>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</si>
  <si>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</si>
  <si>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</si>
  <si>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</si>
  <si>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</si>
  <si>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</si>
  <si>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</si>
  <si>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</si>
  <si>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</si>
  <si>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</si>
  <si>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</si>
  <si>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</si>
  <si>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</si>
  <si>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</si>
  <si>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</si>
  <si>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</si>
  <si>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</si>
  <si>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</si>
  <si>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</si>
  <si>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</si>
  <si>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</si>
  <si>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</si>
  <si>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</si>
  <si>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</si>
  <si>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</si>
  <si>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</si>
  <si>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</si>
  <si>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</si>
  <si>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</si>
  <si>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</si>
  <si>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</si>
  <si>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</si>
  <si>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</si>
  <si>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</si>
  <si>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</si>
  <si>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</si>
  <si>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</si>
  <si>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</si>
  <si>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</si>
  <si>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</si>
  <si>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</si>
  <si>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</si>
  <si>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</si>
  <si>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</si>
  <si>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</si>
  <si>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</si>
  <si>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</si>
  <si>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</si>
  <si>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</si>
  <si>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</si>
  <si>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</si>
  <si>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</si>
  <si>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</si>
  <si>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</si>
  <si>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</si>
  <si>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</si>
  <si>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</si>
  <si>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</si>
  <si>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</si>
  <si>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</si>
  <si>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</si>
  <si>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</si>
  <si>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</si>
  <si>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</si>
  <si>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</si>
  <si>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</si>
  <si>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</si>
  <si>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</si>
  <si>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</si>
  <si>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</si>
  <si>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</si>
  <si>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</si>
  <si>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</si>
  <si>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</si>
  <si>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</si>
  <si>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</si>
  <si>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</si>
  <si>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</si>
  <si>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</si>
  <si>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</si>
  <si>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</si>
  <si>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</si>
  <si>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</si>
  <si>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</si>
  <si>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</si>
  <si>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</si>
  <si>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</si>
  <si>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</si>
  <si>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</si>
  <si>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</si>
  <si>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</si>
  <si>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</si>
  <si>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</si>
  <si>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</si>
  <si>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</si>
  <si>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</si>
  <si>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</si>
  <si>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</si>
  <si>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</si>
  <si>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</si>
  <si>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</si>
  <si>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</si>
  <si>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</si>
  <si>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</si>
  <si>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</si>
  <si>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</si>
  <si>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</si>
  <si>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</si>
  <si>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</si>
  <si>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</si>
  <si>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</si>
  <si>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</si>
  <si>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</si>
  <si>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</si>
  <si>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</si>
  <si>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</si>
  <si>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</si>
  <si>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</si>
  <si>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</si>
  <si>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</si>
  <si>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</si>
  <si>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</si>
  <si>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</si>
  <si>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</si>
  <si>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</si>
  <si>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</si>
  <si>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</si>
  <si>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</si>
  <si>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</si>
  <si>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</si>
  <si>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</si>
  <si>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</si>
  <si>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</si>
  <si>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</si>
  <si>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</si>
  <si>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</si>
  <si>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</si>
  <si>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</si>
  <si>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</si>
  <si>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</si>
  <si>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</si>
  <si>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</si>
  <si>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</si>
  <si>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</si>
  <si>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</si>
  <si>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</si>
  <si>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</si>
  <si>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</si>
  <si>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</si>
  <si>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</si>
  <si>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</si>
  <si>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</si>
  <si>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</si>
  <si>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</si>
  <si>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</si>
  <si>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</si>
  <si>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</si>
  <si>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</si>
  <si>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</si>
  <si>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</si>
  <si>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</si>
  <si>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</si>
  <si>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</si>
  <si>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</si>
  <si>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</si>
  <si>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</si>
  <si>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</si>
  <si>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</si>
  <si>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</si>
  <si>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</si>
  <si>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</si>
  <si>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</si>
  <si>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</si>
  <si>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</si>
  <si>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</si>
  <si>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</si>
  <si>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</si>
  <si>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</si>
  <si>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</si>
  <si>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</si>
  <si>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</si>
  <si>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</si>
  <si>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</si>
  <si>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</si>
  <si>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</si>
  <si>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</si>
  <si>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</si>
  <si>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</si>
  <si>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</si>
  <si>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</si>
  <si>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</si>
  <si>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</si>
  <si>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</si>
  <si>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</si>
  <si>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</si>
  <si>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</si>
  <si>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</si>
  <si>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</si>
  <si>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</si>
  <si>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</si>
  <si>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</si>
  <si>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</si>
  <si>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</si>
  <si>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</si>
  <si>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</si>
  <si>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</si>
  <si>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</si>
  <si>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</si>
  <si>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</si>
  <si>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</si>
  <si>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</si>
  <si>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</si>
  <si>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</si>
  <si>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</si>
  <si>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</si>
  <si>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</si>
  <si>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</si>
  <si>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</si>
  <si>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</si>
  <si>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</si>
  <si>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</si>
  <si>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</si>
  <si>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</si>
  <si>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</si>
  <si>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</si>
  <si>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</si>
  <si>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</si>
  <si>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</si>
  <si>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</si>
  <si>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</si>
  <si>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</si>
  <si>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</si>
  <si>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</si>
  <si>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</si>
  <si>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</si>
  <si>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</si>
  <si>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</si>
  <si>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</si>
  <si>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</si>
  <si>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</si>
  <si>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</si>
  <si>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</si>
  <si>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</si>
  <si>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</si>
  <si>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</si>
  <si>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</si>
  <si>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</si>
  <si>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</si>
  <si>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</si>
  <si>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</si>
  <si>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</si>
  <si>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</si>
  <si>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</si>
  <si>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</si>
  <si>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</si>
  <si>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</si>
  <si>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</si>
  <si>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</si>
  <si>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</si>
  <si>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</si>
  <si>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</si>
  <si>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</si>
  <si>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</si>
  <si>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</si>
  <si>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</si>
  <si>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</si>
  <si>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</si>
  <si>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</si>
  <si>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</si>
  <si>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</si>
  <si>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</si>
  <si>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</si>
  <si>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</si>
  <si>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</si>
  <si>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</si>
  <si>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</si>
  <si>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</si>
  <si>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</si>
  <si>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</si>
  <si>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</si>
  <si>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</si>
  <si>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</si>
  <si>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</si>
  <si>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</si>
  <si>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</si>
  <si>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</si>
  <si>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</si>
  <si>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</si>
  <si>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</si>
  <si>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</si>
  <si>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</si>
  <si>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</si>
  <si>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</si>
  <si>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</si>
  <si>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</si>
  <si>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</si>
  <si>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</si>
  <si>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</si>
  <si>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</si>
  <si>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</si>
  <si>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</si>
  <si>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</si>
  <si>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</si>
  <si>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</si>
  <si>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</si>
  <si>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</si>
  <si>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</si>
  <si>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</si>
  <si>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</si>
  <si>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</si>
  <si>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</si>
  <si>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</si>
  <si>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</si>
  <si>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</si>
  <si>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</si>
  <si>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</si>
  <si>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</si>
  <si>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</si>
  <si>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</si>
  <si>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</si>
  <si>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</si>
  <si>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</si>
  <si>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</si>
  <si>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</si>
  <si>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</si>
  <si>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</si>
  <si>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</si>
  <si>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</si>
  <si>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</si>
  <si>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</si>
  <si>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</si>
  <si>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</si>
  <si>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</si>
  <si>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</si>
  <si>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</si>
  <si>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</si>
  <si>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</si>
  <si>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</si>
  <si>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</si>
  <si>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</si>
  <si>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</si>
  <si>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</si>
  <si>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</si>
  <si>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</si>
  <si>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</si>
  <si>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</si>
  <si>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</si>
  <si>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</si>
  <si>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</si>
  <si>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</si>
  <si>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</si>
  <si>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</si>
  <si>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</si>
  <si>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</si>
  <si>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</si>
  <si>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</si>
  <si>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</si>
  <si>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</si>
  <si>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</si>
  <si>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</si>
  <si>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</si>
  <si>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</si>
  <si>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</si>
  <si>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</si>
  <si>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</si>
  <si>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</si>
  <si>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</si>
  <si>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</si>
  <si>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</si>
  <si>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</si>
  <si>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</si>
  <si>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</si>
  <si>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</si>
  <si>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</si>
  <si>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</si>
  <si>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</si>
  <si>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</si>
  <si>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</si>
  <si>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</si>
  <si>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</si>
  <si>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</si>
  <si>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</si>
  <si>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</si>
  <si>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</si>
  <si>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</si>
  <si>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</si>
  <si>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</si>
  <si>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</si>
  <si>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</si>
  <si>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</si>
  <si>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</si>
  <si>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</si>
  <si>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</si>
  <si>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</si>
  <si>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</si>
  <si>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</si>
  <si>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</si>
  <si>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</si>
  <si>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</si>
  <si>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</si>
  <si>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</si>
  <si>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</si>
  <si>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</si>
  <si>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</si>
  <si>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</si>
  <si>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</si>
  <si>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</si>
  <si>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</si>
  <si>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</si>
  <si>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</si>
  <si>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</si>
  <si>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</si>
  <si>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</si>
  <si>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</si>
  <si>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</si>
  <si>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</si>
  <si>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</si>
  <si>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</si>
  <si>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</si>
  <si>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</si>
  <si>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</si>
  <si>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</si>
  <si>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</si>
  <si>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</si>
  <si>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</si>
  <si>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</si>
  <si>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</si>
  <si>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</si>
  <si>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</si>
  <si>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</si>
  <si>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</si>
  <si>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</si>
  <si>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</si>
  <si>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</si>
  <si>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</si>
  <si>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</si>
  <si>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</si>
  <si>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</si>
  <si>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</si>
  <si>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</si>
  <si>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</si>
  <si>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</si>
  <si>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</si>
  <si>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</si>
  <si>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</si>
  <si>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</si>
  <si>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</si>
  <si>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</si>
  <si>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</si>
  <si>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</si>
  <si>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</si>
  <si>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</si>
  <si>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</si>
  <si>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</si>
  <si>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</si>
  <si>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</si>
  <si>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</si>
  <si>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</si>
  <si>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</si>
  <si>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</si>
  <si>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</si>
  <si>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</si>
  <si>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</si>
  <si>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</si>
  <si>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</si>
  <si>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</si>
  <si>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</si>
  <si>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</si>
  <si>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</si>
  <si>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</si>
  <si>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</si>
  <si>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</si>
  <si>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</si>
  <si>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</si>
  <si>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</si>
  <si>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</si>
  <si>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</si>
  <si>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</si>
  <si>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</si>
  <si>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</si>
  <si>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</si>
  <si>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</si>
  <si>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</si>
  <si>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</si>
  <si>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</si>
  <si>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</si>
  <si>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</si>
  <si>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</si>
  <si>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</si>
  <si>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</si>
  <si>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</si>
  <si>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</si>
  <si>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</si>
  <si>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</si>
  <si>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</si>
  <si>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</si>
  <si>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</si>
  <si>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</si>
  <si>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</si>
  <si>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</si>
  <si>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</si>
  <si>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</si>
  <si>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</si>
  <si>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</si>
  <si>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</si>
  <si>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</si>
  <si>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</si>
  <si>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</si>
  <si>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</si>
  <si>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</si>
  <si>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</si>
  <si>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</si>
  <si>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</si>
  <si>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</si>
  <si>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</si>
  <si>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</si>
  <si>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</si>
  <si>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</si>
  <si>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</si>
  <si>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</si>
  <si>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</si>
  <si>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</si>
  <si>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</si>
  <si>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</si>
  <si>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</si>
  <si>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</si>
  <si>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</si>
  <si>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</si>
  <si>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</si>
  <si>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</si>
  <si>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</si>
  <si>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</si>
  <si>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</si>
  <si>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</si>
  <si>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</si>
  <si>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</si>
  <si>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</si>
  <si>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</si>
  <si>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</si>
  <si>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</si>
  <si>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</si>
  <si>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</si>
  <si>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</si>
  <si>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</si>
  <si>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</si>
  <si>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</si>
  <si>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</si>
  <si>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</si>
  <si>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</si>
  <si>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</si>
  <si>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</si>
  <si>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</si>
  <si>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</si>
  <si>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</si>
  <si>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</si>
  <si>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</si>
  <si>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</si>
  <si>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</si>
  <si>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</si>
  <si>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</si>
  <si>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</si>
  <si>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</si>
  <si>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</si>
  <si>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</si>
  <si>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</si>
  <si>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</si>
  <si>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</si>
  <si>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</si>
  <si>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</si>
  <si>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</si>
  <si>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</si>
  <si>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</si>
  <si>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</si>
  <si>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</si>
  <si>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</si>
  <si>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</si>
  <si>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</si>
  <si>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</si>
  <si>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</si>
  <si>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</si>
  <si>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</si>
  <si>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</si>
  <si>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</si>
  <si>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</si>
  <si>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</si>
  <si>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</si>
  <si>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</si>
  <si>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</si>
  <si>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</si>
  <si>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</si>
  <si>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</si>
  <si>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</si>
  <si>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</si>
  <si>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</si>
  <si>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</si>
  <si>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</si>
  <si>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</si>
  <si>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</si>
  <si>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</si>
  <si>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</si>
  <si>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</si>
  <si>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</si>
  <si>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</si>
  <si>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</si>
  <si>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</si>
  <si>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</si>
  <si>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</si>
  <si>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</si>
  <si>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</si>
  <si>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</si>
  <si>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</si>
  <si>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</si>
  <si>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</si>
  <si>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</si>
  <si>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</si>
  <si>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</si>
  <si>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</si>
  <si>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</si>
  <si>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</si>
  <si>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</si>
  <si>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</si>
  <si>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</si>
  <si>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</si>
  <si>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</si>
  <si>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</si>
  <si>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</si>
  <si>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</si>
  <si>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</si>
  <si>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</si>
  <si>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</si>
  <si>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</si>
  <si>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</si>
  <si>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</si>
  <si>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</si>
  <si>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</si>
  <si>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</si>
  <si>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</si>
  <si>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</si>
  <si>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</si>
  <si>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</si>
  <si>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</si>
  <si>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</si>
  <si>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</si>
  <si>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</si>
  <si>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</si>
  <si>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</si>
  <si>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</si>
  <si>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</si>
  <si>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</si>
  <si>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</si>
  <si>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</si>
  <si>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</si>
  <si>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</si>
  <si>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</si>
  <si>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</si>
  <si>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</si>
  <si>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</si>
  <si>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</si>
  <si>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</si>
  <si>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</si>
  <si>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</si>
  <si>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</si>
  <si>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</si>
  <si>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</si>
  <si>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</si>
  <si>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</si>
  <si>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</si>
  <si>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</si>
  <si>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</si>
  <si>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</si>
  <si>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</si>
  <si>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</si>
  <si>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</si>
  <si>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</si>
  <si>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</si>
  <si>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</si>
  <si>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</si>
  <si>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</si>
  <si>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</si>
  <si>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</si>
  <si>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</si>
  <si>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</si>
  <si>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</si>
  <si>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</si>
  <si>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</si>
  <si>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</si>
  <si>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</si>
  <si>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</si>
  <si>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</si>
  <si>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</si>
  <si>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</si>
  <si>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</si>
  <si>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</si>
  <si>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</si>
  <si>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</si>
  <si>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</si>
  <si>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</si>
  <si>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</si>
  <si>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</si>
  <si>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</si>
  <si>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</si>
  <si>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</si>
  <si>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</si>
  <si>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</si>
  <si>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</si>
  <si>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</si>
  <si>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</si>
  <si>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</si>
  <si>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</si>
  <si>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</si>
  <si>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</si>
  <si>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</si>
  <si>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</si>
  <si>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</si>
  <si>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</si>
  <si>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</si>
  <si>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</si>
  <si>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</si>
  <si>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</si>
  <si>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</si>
  <si>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</si>
  <si>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</si>
  <si>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</si>
  <si>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</si>
  <si>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</si>
  <si>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</si>
  <si>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</si>
  <si>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</si>
  <si>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</si>
  <si>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</si>
  <si>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</si>
  <si>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</si>
  <si>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</si>
  <si>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</si>
  <si>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</si>
  <si>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</si>
  <si>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</si>
  <si>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</si>
  <si>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</si>
  <si>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</si>
  <si>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</si>
  <si>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</si>
  <si>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</si>
  <si>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</si>
  <si>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</si>
  <si>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</si>
  <si>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</si>
  <si>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</si>
  <si>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</si>
  <si>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</si>
  <si>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</si>
  <si>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</si>
  <si>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</si>
  <si>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</si>
  <si>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</si>
  <si>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</si>
  <si>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</si>
  <si>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</si>
  <si>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</si>
  <si>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</si>
  <si>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</si>
  <si>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</si>
  <si>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</si>
  <si>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</si>
  <si>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</si>
  <si>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</si>
  <si>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</si>
  <si>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</si>
  <si>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</si>
  <si>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</si>
  <si>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</si>
  <si>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</si>
  <si>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</si>
  <si>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</si>
  <si>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</si>
  <si>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</si>
  <si>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</si>
  <si>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</si>
  <si>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</si>
  <si>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</si>
  <si>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</si>
  <si>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</si>
  <si>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</si>
  <si>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</si>
  <si>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</si>
  <si>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</si>
  <si>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</si>
  <si>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</si>
  <si>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</si>
  <si>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</si>
  <si>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</si>
  <si>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</si>
  <si>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</si>
  <si>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</si>
  <si>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</si>
  <si>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</si>
  <si>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</si>
  <si>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</si>
  <si>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</si>
  <si>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</si>
  <si>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</si>
  <si>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</si>
  <si>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</si>
  <si>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</si>
  <si>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</si>
  <si>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</si>
  <si>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</si>
  <si>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</si>
  <si>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</si>
  <si>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</si>
  <si>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</si>
  <si>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</si>
  <si>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</si>
  <si>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</si>
  <si>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</si>
  <si>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</si>
  <si>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</si>
  <si>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</si>
  <si>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</si>
  <si>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</si>
  <si>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</si>
  <si>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</si>
  <si>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</si>
  <si>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</si>
  <si>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</si>
  <si>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</si>
  <si>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</si>
  <si>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</si>
  <si>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</si>
  <si>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</si>
  <si>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</si>
  <si>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</si>
  <si>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</si>
  <si>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</si>
  <si>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</si>
  <si>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</si>
  <si>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</si>
  <si>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</si>
  <si>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</si>
  <si>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</si>
  <si>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</si>
  <si>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</si>
  <si>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</si>
  <si>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</si>
  <si>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</si>
  <si>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</si>
  <si>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</si>
  <si>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</si>
  <si>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</si>
  <si>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</si>
  <si>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</si>
  <si>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</si>
  <si>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</si>
  <si>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</si>
  <si>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</si>
  <si>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</si>
  <si>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</si>
  <si>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</si>
  <si>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</si>
  <si>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</si>
  <si>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</si>
  <si>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</si>
  <si>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</si>
  <si>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</si>
  <si>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</si>
  <si>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</si>
  <si>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</si>
  <si>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</si>
  <si>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</si>
  <si>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</si>
  <si>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</si>
  <si>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</si>
  <si>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</si>
  <si>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</si>
  <si>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</si>
  <si>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</si>
  <si>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</si>
  <si>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</si>
  <si>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</si>
  <si>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</si>
  <si>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</si>
  <si>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</si>
  <si>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</si>
  <si>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</si>
  <si>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</si>
  <si>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</si>
  <si>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</si>
  <si>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</si>
  <si>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</si>
  <si>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</si>
  <si>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</si>
  <si>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</si>
  <si>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</si>
  <si>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</si>
  <si>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</si>
  <si>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</si>
  <si>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</si>
  <si>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</si>
  <si>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</si>
  <si>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</si>
  <si>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</si>
  <si>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</si>
  <si>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</si>
  <si>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</si>
  <si>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</si>
  <si>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</si>
  <si>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</si>
  <si>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</si>
  <si>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</si>
  <si>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</si>
  <si>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</si>
  <si>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</si>
  <si>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</si>
  <si>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</si>
  <si>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</si>
  <si>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</si>
  <si>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</si>
  <si>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</si>
  <si>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</si>
  <si>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</si>
  <si>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</si>
  <si>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</si>
  <si>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</si>
  <si>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</si>
  <si>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</si>
  <si>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</si>
  <si>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</si>
  <si>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</si>
  <si>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</si>
  <si>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</si>
  <si>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</si>
  <si>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</si>
  <si>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</si>
  <si>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</si>
  <si>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</si>
  <si>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</si>
  <si>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</si>
  <si>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</si>
  <si>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</si>
  <si>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</si>
  <si>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</si>
  <si>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</si>
  <si>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</si>
  <si>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</si>
  <si>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</si>
  <si>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</si>
  <si>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</si>
  <si>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</si>
  <si>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</si>
  <si>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</si>
  <si>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</si>
  <si>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</si>
  <si>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</si>
  <si>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</si>
  <si>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</si>
  <si>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</si>
  <si>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</si>
  <si>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</si>
  <si>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</si>
  <si>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</si>
  <si>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</si>
  <si>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</si>
  <si>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</si>
  <si>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</si>
  <si>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</si>
  <si>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</si>
  <si>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</si>
  <si>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</si>
  <si>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</si>
  <si>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</si>
  <si>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</si>
  <si>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</si>
  <si>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</si>
  <si>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</si>
  <si>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</si>
  <si>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</si>
  <si>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</si>
  <si>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</si>
  <si>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</si>
  <si>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</si>
  <si>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</si>
  <si>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</si>
  <si>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</si>
  <si>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</si>
  <si>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</si>
  <si>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</si>
  <si>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</si>
  <si>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</si>
  <si>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</si>
  <si>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</si>
  <si>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</si>
  <si>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</si>
  <si>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</si>
  <si>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</si>
  <si>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</si>
  <si>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</si>
  <si>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</si>
  <si>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</si>
  <si>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</si>
  <si>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</si>
  <si>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</si>
  <si>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</si>
  <si>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</si>
  <si>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</si>
  <si>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</si>
  <si>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</si>
  <si>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</si>
  <si>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</si>
  <si>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</si>
  <si>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</si>
  <si>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</si>
  <si>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</si>
  <si>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</si>
  <si>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</si>
  <si>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</si>
  <si>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</si>
  <si>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</si>
  <si>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</si>
  <si>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</si>
  <si>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</si>
  <si>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</si>
  <si>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</si>
  <si>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</si>
  <si>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</si>
  <si>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</si>
  <si>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</si>
  <si>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</si>
  <si>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</si>
  <si>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</si>
  <si>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</si>
  <si>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</si>
  <si>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</si>
  <si>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</si>
  <si>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</si>
  <si>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</si>
  <si>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</si>
  <si>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</si>
  <si>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</si>
  <si>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</si>
  <si>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</si>
  <si>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</si>
  <si>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</si>
  <si>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</si>
  <si>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</si>
  <si>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</si>
  <si>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</si>
  <si>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</si>
  <si>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</si>
  <si>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</si>
  <si>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</si>
  <si>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</si>
  <si>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</si>
  <si>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</si>
  <si>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</si>
  <si>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</si>
  <si>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</si>
  <si>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</si>
  <si>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</si>
  <si>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</si>
  <si>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</si>
  <si>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</si>
  <si>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</si>
  <si>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</si>
  <si>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</si>
  <si>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</si>
  <si>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</si>
  <si>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</si>
  <si>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</si>
  <si>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</si>
  <si>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</si>
  <si>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</si>
  <si>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</si>
  <si>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</si>
  <si>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</si>
  <si>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</si>
  <si>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</si>
  <si>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</si>
  <si>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</si>
  <si>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</si>
  <si>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</si>
  <si>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</si>
  <si>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</si>
  <si>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</si>
  <si>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</si>
  <si>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</si>
  <si>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</si>
  <si>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</si>
  <si>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</si>
  <si>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</si>
  <si>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</si>
  <si>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</si>
  <si>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</si>
  <si>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</si>
  <si>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</si>
  <si>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</si>
  <si>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</si>
  <si>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</si>
  <si>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</si>
  <si>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</si>
  <si>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</si>
  <si>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</si>
  <si>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</si>
  <si>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</si>
  <si>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</si>
  <si>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</si>
  <si>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</si>
  <si>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</si>
  <si>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</si>
  <si>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</si>
  <si>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</si>
  <si>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</si>
  <si>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</si>
  <si>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</si>
  <si>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</si>
  <si>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</si>
  <si>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</si>
  <si>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</si>
  <si>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</si>
  <si>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</si>
  <si>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</si>
  <si>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</si>
  <si>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</si>
  <si>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</si>
  <si>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</si>
  <si>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</si>
  <si>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</si>
  <si>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</si>
  <si>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</si>
  <si>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</si>
  <si>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</si>
  <si>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</si>
  <si>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</si>
  <si>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</si>
  <si>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</si>
  <si>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</si>
  <si>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</si>
  <si>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</si>
  <si>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</si>
  <si>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</si>
  <si>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</si>
  <si>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</si>
  <si>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</si>
  <si>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</si>
  <si>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</si>
  <si>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</si>
  <si>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</si>
  <si>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</si>
  <si>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</si>
  <si>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</si>
  <si>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</si>
  <si>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</si>
  <si>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</si>
  <si>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</si>
  <si>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</si>
  <si>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</si>
  <si>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</si>
  <si>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</si>
  <si>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</si>
  <si>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</si>
  <si>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</si>
  <si>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</si>
  <si>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</si>
  <si>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</si>
  <si>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</si>
  <si>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</si>
  <si>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</si>
  <si>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</si>
  <si>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</si>
  <si>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</si>
  <si>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</si>
  <si>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</si>
  <si>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</si>
  <si>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</si>
  <si>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</si>
  <si>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</si>
  <si>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</si>
  <si>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</si>
  <si>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</si>
  <si>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</si>
  <si>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</si>
  <si>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</si>
  <si>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</si>
  <si>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</si>
  <si>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</si>
  <si>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</si>
  <si>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</si>
  <si>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</si>
  <si>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</si>
  <si>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</si>
  <si>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</si>
  <si>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</si>
  <si>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</si>
  <si>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</si>
  <si>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</si>
  <si>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</si>
  <si>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</si>
  <si>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</si>
  <si>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</si>
  <si>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</si>
  <si>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</si>
  <si>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</si>
  <si>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</si>
  <si>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</si>
  <si>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</si>
  <si>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</si>
  <si>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</si>
  <si>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</si>
  <si>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</si>
  <si>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</si>
  <si>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</si>
  <si>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</si>
  <si>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</si>
  <si>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</si>
  <si>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</si>
  <si>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</si>
  <si>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</si>
  <si>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</si>
  <si>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</si>
  <si>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</si>
  <si>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</si>
  <si>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</si>
  <si>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</si>
  <si>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</si>
  <si>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</si>
  <si>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</si>
  <si>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</si>
  <si>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</si>
  <si>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</si>
  <si>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</si>
  <si>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</si>
  <si>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</si>
  <si>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</si>
  <si>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</si>
  <si>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</si>
  <si>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</si>
  <si>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</si>
  <si>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</si>
  <si>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</si>
  <si>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</si>
  <si>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</si>
  <si>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</si>
  <si>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</si>
  <si>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</si>
  <si>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</si>
  <si>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</si>
  <si>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</si>
  <si>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</si>
  <si>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</si>
  <si>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</si>
  <si>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</si>
  <si>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</si>
  <si>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</si>
  <si>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</si>
  <si>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</si>
  <si>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</si>
  <si>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</si>
  <si>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</si>
  <si>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</si>
  <si>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</si>
  <si>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</si>
  <si>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</si>
  <si>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</si>
  <si>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</si>
  <si>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</si>
  <si>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</si>
  <si>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</si>
  <si>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</si>
  <si>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</si>
  <si>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</si>
  <si>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</si>
  <si>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</si>
  <si>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</si>
  <si>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</si>
  <si>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</si>
  <si>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</si>
  <si>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</si>
  <si>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</si>
  <si>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</si>
  <si>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</si>
  <si>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</si>
  <si>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</si>
  <si>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</si>
  <si>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</si>
  <si>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</si>
  <si>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</si>
  <si>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</si>
  <si>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</si>
  <si>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</si>
  <si>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</si>
  <si>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</si>
  <si>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</si>
  <si>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</si>
  <si>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</si>
  <si>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</si>
  <si>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</si>
  <si>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</si>
  <si>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</si>
  <si>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</si>
  <si>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</si>
  <si>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</si>
  <si>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</si>
  <si>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</si>
  <si>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</si>
  <si>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</si>
  <si>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</si>
  <si>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</si>
  <si>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</si>
  <si>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</si>
  <si>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</si>
  <si>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</si>
  <si>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</si>
  <si>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</si>
  <si>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</si>
  <si>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</si>
  <si>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</si>
  <si>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</si>
  <si>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</si>
  <si>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</si>
  <si>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</si>
  <si>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</si>
  <si>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</si>
  <si>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</si>
  <si>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</si>
  <si>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</si>
  <si>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</si>
  <si>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</si>
  <si>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</si>
  <si>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</si>
  <si>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</si>
  <si>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</si>
  <si>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</si>
  <si>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</si>
  <si>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</si>
  <si>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</si>
  <si>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</si>
  <si>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</si>
  <si>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</si>
  <si>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</si>
  <si>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</si>
  <si>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</si>
  <si>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</si>
  <si>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</si>
  <si>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</si>
  <si>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</si>
  <si>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</si>
  <si>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</si>
  <si>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</si>
  <si>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</si>
  <si>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</si>
  <si>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</si>
  <si>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</si>
  <si>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</si>
  <si>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</si>
  <si>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</si>
  <si>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</si>
  <si>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</si>
  <si>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</si>
  <si>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</si>
  <si>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</si>
  <si>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</si>
  <si>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</si>
  <si>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</si>
  <si>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</si>
  <si>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</si>
  <si>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</si>
  <si>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</si>
  <si>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</si>
  <si>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</si>
  <si>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</si>
  <si>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</si>
  <si>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</si>
  <si>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</si>
  <si>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</si>
  <si>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</si>
  <si>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</si>
  <si>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</si>
  <si>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</si>
  <si>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</si>
  <si>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</si>
  <si>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</si>
  <si>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</si>
  <si>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</si>
  <si>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</si>
  <si>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</si>
  <si>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</si>
  <si>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</si>
  <si>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</si>
  <si>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</si>
  <si>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</si>
  <si>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</si>
  <si>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</si>
  <si>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</si>
  <si>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</si>
  <si>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</si>
  <si>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</si>
  <si>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</si>
  <si>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</si>
  <si>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</si>
  <si>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</si>
  <si>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</si>
  <si>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</si>
  <si>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</si>
  <si>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</si>
  <si>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</si>
  <si>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</si>
  <si>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</si>
  <si>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</si>
  <si>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</si>
  <si>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</si>
  <si>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</si>
  <si>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</si>
  <si>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</si>
  <si>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</si>
  <si>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</si>
  <si>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</si>
  <si>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</si>
  <si>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</si>
  <si>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</si>
  <si>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</si>
  <si>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</si>
  <si>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</si>
  <si>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</si>
  <si>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</si>
  <si>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</si>
  <si>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</si>
  <si>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</si>
  <si>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</si>
  <si>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</si>
  <si>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</si>
  <si>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</si>
  <si>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</si>
  <si>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</si>
  <si>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</si>
  <si>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</si>
  <si>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</si>
  <si>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</si>
  <si>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</si>
  <si>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</si>
  <si>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</si>
  <si>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</si>
  <si>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</si>
  <si>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</si>
  <si>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</si>
  <si>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</si>
  <si>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</si>
  <si>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</si>
  <si>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</si>
  <si>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</si>
  <si>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</si>
  <si>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</si>
  <si>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</si>
  <si>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</si>
  <si>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</si>
  <si>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</si>
  <si>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</si>
  <si>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</si>
  <si>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</si>
  <si>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</si>
  <si>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</si>
  <si>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</si>
  <si>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</si>
  <si>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</si>
  <si>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</si>
  <si>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</si>
  <si>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</si>
  <si>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</si>
  <si>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</si>
  <si>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</si>
  <si>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</si>
  <si>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</si>
  <si>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</si>
  <si>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</si>
  <si>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</si>
  <si>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</si>
  <si>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</si>
  <si>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</si>
  <si>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</si>
  <si>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</si>
  <si>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</si>
  <si>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</si>
  <si>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</si>
  <si>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</si>
  <si>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</si>
  <si>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</si>
  <si>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</si>
  <si>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</si>
  <si>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</si>
  <si>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</si>
  <si>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</si>
  <si>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</si>
  <si>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</si>
  <si>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</si>
  <si>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</si>
  <si>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</si>
  <si>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</si>
  <si>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</si>
  <si>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</si>
  <si>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</si>
  <si>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</si>
  <si>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</si>
  <si>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</si>
  <si>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</si>
  <si>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</si>
  <si>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</si>
  <si>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</si>
  <si>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</si>
  <si>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</si>
  <si>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</si>
  <si>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</si>
  <si>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</si>
  <si>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</si>
  <si>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</si>
  <si>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</si>
  <si>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</si>
  <si>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</si>
  <si>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</si>
  <si>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</si>
  <si>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</si>
  <si>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</si>
  <si>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</si>
  <si>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</si>
  <si>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</si>
  <si>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</si>
  <si>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</si>
  <si>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</si>
  <si>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</si>
  <si>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</si>
  <si>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</si>
  <si>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</si>
  <si>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</si>
  <si>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</si>
  <si>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</si>
  <si>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</si>
  <si>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</si>
  <si>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</si>
  <si>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</si>
  <si>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</si>
  <si>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</si>
  <si>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</si>
  <si>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</si>
  <si>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</si>
  <si>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</si>
  <si>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</si>
  <si>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</si>
  <si>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</si>
  <si>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</si>
  <si>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</si>
  <si>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</si>
  <si>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</si>
  <si>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</si>
  <si>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</si>
  <si>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</si>
  <si>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</si>
  <si>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</si>
  <si>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</si>
  <si>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</si>
  <si>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</si>
  <si>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</si>
  <si>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</si>
  <si>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</si>
  <si>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</si>
  <si>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</si>
  <si>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</si>
  <si>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</si>
  <si>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</si>
  <si>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</si>
  <si>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</si>
  <si>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</si>
  <si>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</si>
  <si>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</si>
  <si>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</si>
  <si>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</si>
  <si>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</si>
  <si>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</si>
  <si>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</si>
  <si>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</si>
  <si>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</si>
  <si>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</si>
  <si>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</si>
  <si>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</si>
  <si>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</si>
  <si>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</si>
  <si>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</si>
  <si>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</si>
  <si>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</si>
  <si>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</si>
  <si>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</si>
  <si>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</si>
  <si>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</si>
  <si>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</si>
  <si>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</si>
  <si>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</si>
  <si>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</si>
  <si>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</si>
  <si>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</si>
  <si>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</si>
  <si>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</si>
  <si>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</si>
  <si>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</si>
  <si>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</si>
  <si>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</si>
  <si>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</si>
  <si>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</si>
  <si>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</si>
  <si>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</si>
  <si>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</si>
  <si>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</si>
  <si>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</si>
  <si>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</si>
  <si>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</si>
  <si>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</si>
  <si>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</si>
  <si>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</si>
  <si>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</si>
  <si>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</si>
  <si>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</si>
  <si>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</si>
  <si>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</si>
  <si>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</si>
  <si>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</si>
  <si>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</si>
  <si>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</si>
  <si>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</si>
  <si>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</si>
  <si>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</si>
  <si>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</si>
  <si>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</si>
  <si>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</si>
  <si>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</si>
  <si>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</si>
  <si>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</si>
  <si>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</si>
  <si>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</si>
  <si>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</si>
  <si>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</si>
  <si>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</si>
  <si>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</si>
  <si>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</si>
  <si>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</si>
  <si>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</si>
  <si>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</si>
  <si>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</si>
  <si>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</si>
  <si>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</si>
  <si>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</si>
  <si>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</si>
  <si>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</si>
  <si>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</si>
  <si>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</si>
  <si>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</si>
  <si>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</si>
  <si>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</si>
  <si>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</si>
  <si>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</si>
  <si>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</si>
  <si>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</si>
  <si>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</si>
  <si>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</si>
  <si>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</si>
  <si>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</si>
  <si>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</si>
  <si>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</si>
  <si>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</si>
  <si>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</si>
  <si>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</si>
  <si>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</si>
  <si>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</si>
  <si>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</si>
  <si>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</si>
  <si>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</si>
  <si>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</si>
  <si>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</si>
  <si>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</si>
  <si>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</si>
  <si>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</si>
  <si>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</si>
  <si>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</si>
  <si>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</si>
  <si>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</si>
  <si>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</si>
  <si>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</si>
  <si>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</si>
  <si>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</si>
  <si>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</si>
  <si>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</si>
  <si>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</si>
  <si>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</si>
  <si>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</si>
  <si>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</si>
  <si>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</si>
  <si>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</si>
  <si>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</si>
  <si>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</si>
  <si>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</si>
  <si>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</si>
  <si>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</si>
  <si>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</si>
  <si>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</si>
  <si>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</si>
  <si>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</si>
  <si>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</si>
  <si>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</si>
  <si>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</si>
  <si>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</si>
  <si>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</si>
  <si>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</si>
  <si>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</si>
  <si>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</si>
  <si>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</si>
  <si>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</si>
  <si>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</si>
  <si>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</si>
  <si>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</si>
  <si>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</si>
  <si>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</si>
  <si>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</si>
  <si>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</si>
  <si>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</si>
  <si>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</si>
  <si>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</si>
  <si>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</si>
  <si>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</si>
  <si>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</si>
  <si>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</si>
  <si>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</si>
  <si>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</si>
  <si>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</si>
  <si>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</si>
  <si>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</si>
  <si>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</si>
  <si>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</si>
  <si>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</si>
  <si>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</si>
  <si>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</si>
  <si>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</si>
  <si>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</si>
  <si>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</si>
  <si>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</si>
  <si>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</si>
  <si>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</si>
  <si>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</si>
  <si>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</si>
  <si>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</si>
  <si>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</si>
  <si>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</si>
  <si>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</si>
  <si>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</si>
  <si>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</si>
  <si>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</si>
  <si>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</si>
  <si>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</si>
  <si>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</si>
  <si>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</si>
  <si>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</si>
  <si>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</si>
  <si>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</si>
  <si>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</si>
  <si>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</si>
  <si>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</si>
  <si>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</si>
  <si>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</si>
  <si>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</si>
  <si>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</si>
  <si>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</si>
  <si>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</si>
  <si>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</si>
  <si>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</si>
  <si>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</si>
  <si>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</si>
  <si>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</si>
  <si>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</si>
  <si>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</si>
  <si>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</si>
  <si>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</si>
  <si>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</si>
  <si>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</si>
  <si>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</si>
  <si>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</si>
  <si>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</si>
  <si>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</si>
  <si>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</si>
  <si>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</si>
  <si>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</si>
  <si>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</si>
  <si>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</si>
  <si>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</si>
  <si>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</si>
  <si>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</si>
  <si>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</si>
  <si>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</si>
  <si>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</si>
  <si>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</si>
  <si>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</si>
  <si>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</si>
  <si>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</si>
  <si>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</si>
  <si>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</si>
  <si>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</si>
  <si>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</si>
  <si>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</si>
  <si>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</si>
  <si>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</si>
  <si>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</si>
  <si>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</si>
  <si>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</si>
  <si>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</si>
  <si>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</si>
  <si>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</si>
  <si>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</si>
  <si>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</si>
  <si>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</si>
  <si>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</si>
  <si>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</si>
  <si>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</si>
  <si>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</si>
  <si>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</si>
  <si>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</si>
  <si>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</si>
  <si>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</si>
  <si>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</si>
  <si>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</si>
  <si>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</si>
  <si>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</si>
  <si>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</si>
  <si>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</si>
  <si>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</si>
  <si>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</si>
  <si>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</si>
  <si>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</si>
  <si>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</si>
  <si>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</si>
  <si>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</si>
  <si>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</si>
  <si>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</si>
  <si>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</si>
  <si>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</si>
  <si>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</si>
  <si>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</si>
  <si>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</si>
  <si>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</si>
  <si>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</si>
  <si>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</si>
  <si>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</si>
  <si>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</si>
  <si>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</si>
  <si>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</si>
  <si>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</si>
  <si>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</si>
  <si>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</si>
  <si>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</si>
  <si>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</si>
  <si>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</si>
  <si>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</si>
  <si>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</si>
  <si>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</si>
  <si>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</si>
  <si>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</si>
  <si>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</si>
  <si>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</si>
  <si>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</si>
  <si>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</si>
  <si>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</si>
  <si>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</si>
  <si>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</si>
  <si>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</si>
  <si>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</si>
  <si>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</si>
  <si>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</si>
  <si>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</si>
  <si>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</si>
  <si>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</si>
  <si>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</si>
  <si>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</si>
  <si>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</si>
  <si>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</si>
  <si>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</si>
  <si>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</si>
  <si>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</si>
  <si>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</si>
  <si>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</si>
  <si>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</si>
  <si>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</si>
  <si>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</si>
  <si>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</si>
  <si>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</si>
  <si>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</si>
  <si>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</si>
  <si>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</si>
  <si>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</si>
  <si>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</si>
  <si>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</si>
  <si>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</si>
  <si>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</si>
  <si>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</si>
  <si>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</si>
  <si>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</si>
  <si>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</si>
  <si>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</si>
  <si>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</si>
  <si>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</si>
  <si>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</si>
  <si>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</si>
  <si>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</si>
  <si>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</si>
  <si>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</si>
  <si>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</si>
  <si>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</si>
  <si>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</si>
  <si>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</si>
  <si>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</si>
  <si>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</si>
  <si>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</si>
  <si>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</si>
  <si>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</si>
  <si>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</si>
  <si>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</si>
  <si>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</si>
  <si>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</si>
  <si>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</si>
  <si>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</si>
  <si>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</si>
  <si>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</si>
  <si>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</si>
  <si>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</si>
  <si>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</si>
  <si>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</si>
  <si>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</si>
  <si>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</si>
  <si>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</si>
  <si>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</si>
  <si>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</si>
  <si>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</si>
  <si>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</si>
  <si>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</si>
  <si>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</si>
  <si>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</si>
  <si>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</si>
  <si>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</si>
  <si>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</si>
  <si>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</si>
  <si>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</si>
  <si>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</si>
  <si>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</si>
  <si>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</si>
  <si>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</si>
  <si>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</si>
  <si>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</si>
  <si>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</si>
  <si>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</si>
  <si>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</si>
  <si>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</si>
  <si>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</si>
  <si>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</si>
  <si>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</si>
  <si>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</si>
  <si>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</si>
  <si>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</si>
  <si>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</si>
  <si>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</si>
  <si>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</si>
  <si>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</si>
  <si>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</si>
  <si>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</si>
  <si>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</si>
  <si>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</si>
  <si>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</si>
  <si>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</si>
  <si>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</si>
  <si>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</si>
  <si>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</si>
  <si>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</si>
  <si>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</si>
  <si>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</si>
  <si>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</si>
  <si>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</si>
  <si>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</si>
  <si>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</si>
  <si>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</si>
  <si>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</si>
  <si>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</si>
  <si>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</si>
  <si>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</si>
  <si>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</si>
  <si>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</si>
  <si>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</si>
  <si>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</si>
  <si>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</si>
  <si>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</si>
  <si>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</si>
  <si>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</si>
  <si>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</si>
  <si>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</si>
  <si>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</si>
  <si>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</si>
  <si>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</si>
  <si>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</si>
  <si>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</si>
  <si>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</si>
  <si>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</si>
  <si>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</si>
  <si>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</si>
  <si>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</si>
  <si>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</si>
  <si>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</si>
  <si>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</si>
  <si>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</si>
  <si>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</si>
  <si>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</si>
  <si>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</si>
  <si>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</si>
  <si>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</si>
  <si>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</si>
  <si>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</si>
  <si>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</si>
  <si>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</si>
  <si>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</si>
  <si>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</si>
  <si>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</si>
  <si>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</si>
  <si>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</si>
  <si>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</si>
  <si>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</si>
  <si>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</si>
  <si>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</si>
  <si>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</si>
  <si>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</si>
  <si>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</si>
  <si>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</si>
  <si>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</si>
  <si>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</si>
  <si>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</si>
  <si>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</si>
  <si>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</si>
  <si>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</si>
  <si>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</si>
  <si>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</si>
  <si>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</si>
  <si>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</si>
  <si>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</si>
  <si>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</si>
  <si>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</si>
  <si>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</si>
  <si>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</si>
  <si>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</si>
  <si>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</si>
  <si>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</si>
  <si>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</si>
  <si>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</si>
  <si>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</si>
  <si>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</si>
  <si>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</si>
  <si>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</si>
  <si>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</si>
  <si>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</si>
  <si>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</si>
  <si>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</si>
  <si>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</si>
  <si>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</si>
  <si>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</si>
  <si>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</si>
  <si>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</si>
  <si>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</si>
  <si>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</si>
  <si>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</si>
  <si>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</si>
  <si>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</si>
  <si>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</si>
  <si>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</si>
  <si>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</si>
  <si>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</si>
  <si>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</si>
  <si>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</si>
  <si>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</si>
  <si>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</si>
  <si>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</si>
  <si>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</si>
  <si>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</si>
  <si>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</si>
  <si>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</si>
  <si>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</si>
  <si>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</si>
  <si>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</si>
  <si>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</si>
  <si>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</si>
  <si>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</si>
  <si>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</si>
  <si>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</si>
  <si>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</si>
  <si>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</si>
  <si>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</si>
  <si>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</si>
  <si>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</si>
  <si>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</si>
  <si>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</si>
  <si>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</si>
  <si>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</si>
  <si>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</si>
  <si>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</si>
  <si>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</si>
  <si>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</si>
  <si>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</si>
  <si>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</si>
  <si>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</si>
  <si>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</si>
  <si>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</si>
  <si>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</si>
  <si>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</si>
  <si>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</si>
  <si>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</si>
  <si>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</si>
  <si>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</si>
  <si>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</si>
  <si>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</si>
  <si>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</si>
  <si>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</si>
  <si>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</si>
  <si>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</si>
  <si>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</si>
  <si>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</si>
  <si>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</si>
  <si>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</si>
  <si>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</si>
  <si>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</si>
  <si>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</si>
  <si>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</si>
  <si>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</si>
  <si>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</si>
  <si>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</si>
  <si>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</si>
  <si>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</si>
  <si>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</si>
  <si>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</si>
  <si>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</si>
  <si>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</si>
  <si>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</si>
  <si>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</si>
  <si>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</si>
  <si>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</si>
  <si>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</si>
  <si>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</si>
  <si>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</si>
  <si>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</si>
  <si>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</si>
  <si>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</si>
  <si>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</si>
  <si>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</si>
  <si>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</si>
  <si>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</si>
  <si>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</si>
  <si>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</si>
  <si>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</si>
  <si>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</si>
  <si>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</si>
  <si>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</si>
  <si>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</si>
  <si>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</si>
  <si>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</si>
  <si>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</si>
  <si>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</si>
  <si>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</si>
  <si>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</si>
  <si>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</si>
  <si>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</si>
  <si>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</si>
  <si>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</si>
  <si>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</si>
  <si>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</si>
  <si>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</si>
  <si>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</si>
  <si>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</si>
  <si>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</si>
  <si>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</si>
  <si>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</si>
  <si>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</si>
  <si>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</si>
  <si>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</si>
  <si>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</si>
  <si>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</si>
  <si>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</si>
  <si>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</si>
  <si>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</si>
  <si>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</si>
  <si>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</si>
  <si>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</si>
  <si>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</si>
  <si>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</si>
  <si>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</si>
  <si>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</si>
  <si>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</si>
  <si>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</si>
  <si>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</si>
  <si>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</si>
  <si>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</si>
  <si>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</si>
  <si>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</si>
  <si>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</si>
  <si>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</si>
  <si>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</si>
  <si>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</si>
  <si>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</si>
  <si>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</si>
  <si>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</si>
  <si>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</si>
  <si>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</si>
  <si>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</si>
  <si>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</si>
  <si>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</si>
  <si>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</si>
  <si>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</si>
  <si>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</si>
  <si>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</si>
  <si>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</si>
  <si>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</si>
  <si>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</si>
  <si>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</si>
  <si>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</si>
  <si>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</si>
  <si>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</si>
  <si>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</si>
  <si>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</si>
  <si>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</si>
  <si>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</si>
  <si>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</si>
  <si>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</si>
  <si>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</si>
  <si>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</si>
  <si>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</si>
  <si>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</si>
  <si>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</si>
  <si>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</si>
  <si>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</si>
  <si>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</si>
  <si>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</si>
  <si>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</si>
  <si>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</si>
  <si>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</si>
  <si>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</si>
  <si>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</si>
  <si>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</si>
  <si>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</si>
  <si>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</si>
  <si>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</si>
  <si>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</si>
  <si>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</si>
  <si>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</si>
  <si>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</si>
  <si>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</si>
  <si>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</si>
  <si>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</si>
  <si>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</si>
  <si>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</si>
  <si>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</si>
  <si>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</si>
  <si>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</si>
  <si>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</si>
  <si>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</si>
  <si>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</si>
  <si>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</si>
  <si>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</si>
  <si>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</si>
  <si>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</si>
  <si>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</si>
  <si>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</si>
  <si>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</si>
  <si>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</si>
  <si>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</si>
  <si>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</si>
  <si>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</si>
  <si>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</si>
  <si>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</si>
  <si>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</si>
  <si>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</si>
  <si>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</si>
  <si>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</si>
  <si>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</si>
  <si>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</si>
  <si>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</si>
  <si>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</si>
  <si>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</si>
  <si>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</si>
  <si>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</si>
  <si>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</si>
  <si>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</si>
  <si>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</si>
  <si>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</si>
  <si>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</si>
  <si>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</si>
  <si>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</si>
  <si>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</si>
  <si>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</si>
  <si>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</si>
  <si>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</si>
  <si>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</si>
  <si>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</si>
  <si>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</si>
  <si>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</si>
  <si>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</si>
  <si>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</si>
  <si>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</si>
  <si>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</si>
  <si>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</si>
  <si>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</si>
  <si>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</si>
  <si>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</si>
  <si>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</si>
  <si>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</si>
  <si>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</si>
  <si>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</si>
  <si>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</si>
  <si>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</si>
  <si>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</si>
  <si>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</si>
  <si>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</si>
  <si>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</si>
  <si>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</si>
  <si>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</si>
  <si>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</si>
  <si>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</si>
  <si>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</si>
  <si>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</si>
  <si>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</si>
  <si>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</si>
  <si>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</si>
  <si>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</si>
  <si>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</si>
  <si>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</si>
  <si>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</si>
  <si>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</si>
  <si>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</si>
  <si>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</si>
  <si>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</si>
  <si>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</si>
  <si>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</si>
  <si>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</si>
  <si>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</si>
  <si>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</si>
  <si>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</si>
  <si>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</si>
  <si>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</si>
  <si>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</si>
  <si>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</si>
  <si>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</si>
  <si>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</si>
  <si>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</si>
  <si>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</si>
  <si>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</si>
  <si>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</si>
  <si>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</si>
  <si>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</si>
  <si>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</si>
  <si>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</si>
  <si>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</si>
  <si>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</si>
  <si>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</si>
  <si>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</si>
  <si>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</si>
  <si>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</si>
  <si>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</si>
  <si>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</si>
  <si>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</si>
  <si>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</si>
  <si>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</si>
  <si>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</si>
  <si>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</si>
  <si>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</si>
  <si>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</si>
  <si>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</si>
  <si>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</si>
  <si>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</si>
  <si>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</si>
  <si>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</si>
  <si>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</si>
  <si>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</si>
  <si>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</si>
  <si>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</si>
  <si>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</si>
  <si>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</si>
  <si>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</si>
  <si>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</si>
  <si>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</si>
  <si>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</si>
  <si>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</si>
  <si>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</si>
  <si>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</si>
  <si>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</si>
  <si>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</si>
  <si>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</si>
  <si>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</si>
  <si>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</si>
  <si>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</si>
  <si>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</si>
  <si>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</si>
  <si>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</si>
  <si>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</si>
  <si>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</si>
  <si>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</si>
  <si>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</si>
  <si>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</si>
  <si>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</si>
  <si>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</si>
  <si>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</si>
  <si>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</si>
  <si>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</si>
  <si>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</si>
  <si>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</si>
  <si>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</si>
  <si>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</si>
  <si>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</si>
  <si>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</si>
  <si>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</si>
  <si>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</si>
  <si>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</si>
  <si>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</si>
  <si>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</si>
  <si>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</si>
  <si>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</si>
  <si>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</si>
  <si>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</si>
  <si>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</si>
  <si>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</si>
  <si>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</si>
  <si>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</si>
  <si>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</si>
  <si>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</si>
  <si>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</si>
  <si>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</si>
  <si>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</si>
  <si>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</si>
  <si>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</si>
  <si>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</si>
  <si>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</si>
  <si>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</si>
  <si>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</si>
  <si>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</si>
  <si>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</si>
  <si>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</si>
  <si>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</si>
  <si>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</si>
  <si>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</si>
  <si>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</si>
  <si>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</si>
  <si>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</si>
  <si>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</si>
  <si>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</si>
  <si>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</si>
  <si>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</si>
  <si>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</si>
  <si>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</si>
  <si>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</si>
  <si>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</si>
  <si>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</si>
  <si>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</si>
  <si>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</si>
  <si>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</si>
  <si>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</si>
  <si>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</si>
  <si>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</si>
  <si>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</si>
  <si>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</si>
  <si>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</si>
  <si>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</si>
  <si>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</si>
  <si>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</si>
  <si>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</si>
  <si>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</si>
  <si>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</si>
  <si>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</si>
  <si>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</si>
  <si>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</si>
  <si>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</si>
  <si>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</si>
  <si>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</si>
  <si>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</si>
  <si>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</si>
  <si>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</si>
  <si>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</si>
  <si>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</si>
  <si>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</si>
  <si>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</si>
  <si>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</si>
  <si>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</si>
  <si>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</si>
  <si>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</si>
  <si>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</si>
  <si>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</si>
  <si>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</si>
  <si>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</si>
  <si>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</si>
  <si>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</si>
  <si>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</si>
  <si>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</si>
  <si>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</si>
  <si>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</si>
  <si>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</si>
  <si>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</si>
  <si>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</si>
  <si>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</si>
  <si>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</si>
  <si>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</si>
  <si>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</si>
  <si>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</si>
  <si>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</si>
  <si>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</si>
  <si>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</si>
  <si>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</si>
  <si>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</si>
  <si>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</si>
  <si>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</si>
  <si>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</si>
  <si>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</si>
  <si>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</si>
  <si>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</si>
  <si>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</si>
  <si>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</si>
  <si>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</si>
  <si>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</si>
  <si>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</si>
  <si>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</si>
  <si>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</si>
  <si>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</si>
  <si>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</si>
  <si>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</si>
  <si>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</si>
  <si>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</si>
  <si>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</si>
  <si>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</si>
  <si>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</si>
  <si>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</si>
  <si>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</si>
  <si>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</si>
  <si>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</si>
  <si>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</si>
  <si>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</si>
  <si>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</si>
  <si>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</si>
  <si>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</si>
  <si>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</si>
  <si>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</si>
  <si>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</si>
  <si>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</si>
  <si>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</si>
  <si>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</si>
  <si>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</si>
  <si>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</si>
  <si>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</si>
  <si>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</si>
  <si>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</si>
  <si>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</si>
  <si>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</si>
  <si>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</si>
  <si>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</si>
  <si>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</si>
  <si>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</si>
  <si>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</si>
  <si>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</si>
  <si>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</si>
  <si>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</si>
  <si>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</si>
  <si>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</si>
  <si>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</si>
  <si>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</si>
  <si>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</si>
  <si>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</si>
  <si>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</si>
  <si>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</si>
  <si>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</si>
  <si>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</si>
  <si>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</si>
  <si>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</si>
  <si>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</si>
  <si>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</si>
  <si>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</si>
  <si>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</si>
  <si>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</si>
  <si>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</si>
  <si>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</si>
  <si>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</si>
  <si>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</si>
  <si>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</si>
  <si>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</si>
  <si>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</si>
  <si>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</si>
  <si>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</si>
  <si>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</si>
  <si>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</si>
  <si>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</si>
  <si>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</si>
  <si>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</si>
  <si>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</si>
  <si>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</si>
  <si>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</si>
  <si>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</si>
  <si>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</si>
  <si>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</si>
  <si>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</si>
  <si>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</si>
  <si>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</si>
  <si>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</si>
  <si>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</si>
  <si>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</si>
  <si>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</si>
  <si>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</si>
  <si>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</si>
  <si>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</si>
  <si>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</si>
  <si>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</si>
  <si>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</si>
  <si>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</si>
  <si>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</si>
  <si>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</si>
  <si>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</si>
  <si>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</si>
  <si>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</si>
  <si>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</si>
  <si>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</si>
  <si>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</si>
  <si>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</si>
  <si>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</si>
  <si>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</si>
  <si>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</si>
  <si>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</si>
  <si>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</si>
  <si>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</si>
  <si>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</si>
  <si>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</si>
  <si>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</si>
  <si>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</si>
  <si>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</si>
  <si>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</si>
  <si>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</si>
  <si>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</si>
  <si>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</si>
  <si>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</si>
  <si>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</si>
  <si>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</si>
  <si>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</si>
  <si>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</si>
  <si>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</si>
  <si>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</si>
  <si>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</si>
  <si>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</si>
  <si>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</si>
  <si>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</si>
  <si>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</si>
  <si>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</si>
  <si>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</si>
  <si>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</si>
  <si>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</si>
  <si>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</si>
  <si>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</si>
  <si>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</si>
  <si>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</si>
  <si>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</si>
  <si>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</si>
  <si>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</si>
  <si>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</si>
  <si>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</si>
  <si>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</si>
  <si>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</si>
  <si>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</si>
  <si>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</si>
  <si>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</si>
  <si>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</si>
  <si>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</si>
  <si>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</si>
  <si>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</si>
  <si>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</si>
  <si>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</si>
  <si>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</si>
  <si>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</si>
  <si>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</si>
  <si>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</si>
  <si>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</si>
  <si>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</si>
  <si>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</si>
  <si>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</si>
  <si>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</si>
  <si>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</si>
  <si>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</si>
  <si>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</si>
  <si>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</si>
  <si>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</si>
  <si>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</si>
  <si>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</si>
  <si>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</si>
  <si>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</si>
  <si>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</si>
  <si>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</si>
  <si>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</si>
  <si>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</si>
  <si>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</si>
  <si>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</si>
  <si>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</si>
  <si>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</si>
  <si>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</si>
  <si>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</si>
  <si>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</si>
  <si>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</si>
  <si>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</si>
  <si>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</si>
  <si>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</si>
  <si>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</si>
  <si>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</si>
  <si>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</si>
  <si>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</si>
  <si>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</si>
  <si>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</si>
  <si>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</si>
  <si>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</si>
  <si>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</si>
  <si>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</si>
  <si>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</si>
  <si>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</si>
  <si>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</si>
  <si>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</si>
  <si>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</si>
  <si>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</si>
  <si>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</si>
  <si>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</si>
  <si>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</si>
  <si>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</si>
  <si>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</si>
  <si>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</si>
  <si>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</si>
  <si>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</si>
  <si>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</si>
  <si>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</si>
  <si>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</si>
  <si>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</si>
  <si>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</si>
  <si>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</si>
  <si>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</si>
  <si>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</si>
  <si>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</si>
  <si>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</si>
  <si>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</si>
  <si>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</si>
  <si>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</si>
  <si>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</si>
  <si>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</si>
  <si>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</si>
  <si>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</si>
  <si>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</si>
  <si>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</si>
  <si>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</si>
  <si>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</si>
  <si>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</si>
  <si>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</si>
  <si>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</si>
  <si>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</si>
  <si>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</si>
  <si>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</si>
  <si>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</si>
  <si>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</si>
  <si>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</si>
  <si>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</si>
  <si>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</si>
  <si>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</si>
  <si>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</si>
  <si>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</si>
  <si>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</si>
  <si>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</si>
  <si>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</si>
  <si>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</si>
  <si>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</si>
  <si>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</si>
  <si>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</si>
  <si>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</si>
  <si>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</si>
  <si>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</si>
  <si>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</si>
  <si>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</si>
  <si>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</si>
  <si>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</si>
  <si>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</si>
  <si>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</si>
  <si>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</si>
  <si>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</si>
  <si>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</si>
  <si>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</si>
  <si>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</si>
  <si>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</si>
  <si>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</si>
  <si>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</si>
  <si>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</si>
  <si>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</si>
  <si>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</si>
  <si>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</si>
  <si>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</si>
  <si>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</si>
  <si>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</si>
  <si>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</si>
  <si>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</si>
  <si>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</si>
  <si>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</si>
  <si>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</si>
  <si>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</si>
  <si>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</si>
  <si>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</si>
  <si>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</si>
  <si>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</si>
  <si>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</si>
  <si>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</si>
  <si>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</si>
  <si>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</si>
  <si>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</si>
  <si>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</si>
  <si>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</si>
  <si>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</si>
  <si>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</si>
  <si>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</si>
  <si>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</si>
  <si>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</si>
  <si>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</si>
  <si>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</si>
  <si>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</si>
  <si>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</si>
  <si>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</si>
  <si>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</si>
  <si>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</si>
  <si>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</si>
  <si>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</si>
  <si>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</si>
  <si>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</si>
  <si>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</si>
  <si>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</si>
  <si>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</si>
  <si>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</si>
  <si>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</si>
  <si>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</si>
  <si>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</si>
  <si>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</si>
  <si>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</si>
  <si>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</si>
  <si>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</si>
  <si>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</si>
  <si>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</si>
  <si>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</si>
  <si>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</si>
  <si>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</si>
  <si>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</si>
  <si>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</si>
  <si>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</si>
  <si>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</si>
  <si>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</si>
  <si>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</si>
  <si>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</si>
  <si>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</si>
  <si>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</si>
  <si>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</si>
  <si>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</si>
  <si>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</si>
  <si>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</si>
  <si>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</si>
  <si>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</si>
  <si>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</si>
  <si>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</si>
  <si>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</si>
  <si>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</si>
  <si>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</si>
  <si>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</si>
  <si>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</si>
  <si>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</si>
  <si>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</si>
  <si>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</si>
  <si>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</si>
  <si>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</si>
  <si>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</si>
  <si>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</si>
  <si>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</si>
  <si>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</si>
  <si>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</si>
  <si>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</si>
  <si>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</si>
  <si>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</si>
  <si>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</si>
  <si>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</si>
  <si>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</si>
  <si>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</si>
  <si>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</si>
  <si>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</si>
  <si>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</si>
  <si>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</si>
  <si>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</si>
  <si>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</si>
  <si>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</si>
  <si>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</si>
  <si>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</si>
  <si>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</si>
  <si>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</si>
  <si>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</si>
  <si>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</si>
  <si>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</si>
  <si>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</si>
  <si>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</si>
  <si>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</si>
  <si>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</si>
  <si>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</si>
  <si>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</si>
  <si>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</si>
  <si>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</si>
  <si>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</si>
  <si>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</si>
  <si>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</si>
  <si>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</si>
  <si>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</si>
  <si>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</si>
  <si>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</si>
  <si>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</si>
  <si>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</si>
  <si>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</si>
  <si>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</si>
  <si>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</si>
  <si>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</si>
  <si>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</si>
  <si>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</si>
  <si>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</si>
  <si>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</si>
  <si>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</si>
  <si>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</si>
  <si>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</si>
  <si>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</si>
  <si>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</si>
  <si>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</si>
  <si>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</si>
  <si>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</si>
  <si>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</si>
  <si>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</si>
  <si>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</si>
  <si>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</si>
  <si>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</si>
  <si>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</si>
  <si>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</si>
  <si>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</si>
  <si>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</si>
  <si>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</si>
  <si>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</si>
  <si>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</si>
  <si>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</si>
  <si>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</si>
  <si>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</si>
  <si>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</si>
  <si>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</si>
  <si>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</si>
  <si>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</si>
  <si>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</si>
  <si>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</si>
  <si>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</si>
  <si>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</si>
  <si>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</si>
  <si>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</si>
  <si>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</si>
  <si>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</si>
  <si>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</si>
  <si>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</si>
  <si>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</si>
  <si>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</si>
  <si>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</si>
  <si>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</si>
  <si>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</si>
  <si>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</si>
  <si>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</si>
  <si>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</si>
  <si>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</si>
  <si>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</si>
  <si>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</si>
  <si>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</si>
  <si>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</si>
  <si>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</si>
  <si>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</si>
  <si>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</si>
  <si>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</si>
  <si>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</si>
  <si>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</si>
  <si>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</si>
  <si>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</si>
  <si>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</si>
  <si>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</si>
  <si>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</si>
  <si>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</si>
  <si>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</si>
  <si>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</si>
  <si>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</si>
  <si>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</si>
  <si>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</si>
  <si>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</si>
  <si>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</si>
  <si>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</si>
  <si>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</si>
  <si>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</si>
  <si>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</si>
  <si>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</si>
  <si>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</si>
  <si>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</si>
  <si>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</si>
  <si>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</si>
  <si>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</si>
  <si>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</si>
  <si>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</si>
  <si>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</si>
  <si>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</si>
  <si>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</si>
  <si>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</si>
  <si>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</si>
  <si>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</si>
  <si>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</si>
  <si>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</si>
  <si>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</si>
  <si>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</si>
  <si>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</si>
  <si>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</si>
  <si>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</si>
  <si>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</si>
  <si>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</si>
  <si>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</si>
  <si>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</si>
  <si>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</si>
  <si>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</si>
  <si>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</si>
  <si>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</si>
  <si>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</si>
  <si>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</si>
  <si>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</si>
  <si>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</si>
  <si>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</si>
  <si>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</si>
  <si>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</si>
  <si>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</si>
  <si>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</si>
  <si>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</si>
  <si>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</si>
  <si>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</si>
  <si>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</si>
  <si>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</si>
  <si>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</si>
  <si>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</si>
  <si>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</si>
  <si>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</si>
  <si>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</si>
  <si>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</si>
  <si>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</si>
  <si>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</si>
  <si>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</si>
  <si>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</si>
  <si>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</si>
  <si>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</si>
  <si>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</si>
  <si>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</si>
  <si>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</si>
  <si>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</si>
  <si>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</si>
  <si>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</si>
  <si>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</si>
  <si>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</si>
  <si>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</si>
  <si>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</si>
  <si>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</si>
  <si>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</si>
  <si>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</si>
  <si>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</si>
  <si>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</si>
  <si>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</si>
  <si>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</si>
  <si>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</si>
  <si>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</si>
  <si>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</si>
  <si>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</si>
  <si>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</si>
  <si>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</si>
  <si>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</si>
  <si>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</si>
  <si>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</si>
  <si>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</si>
  <si>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</si>
  <si>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</si>
  <si>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</si>
  <si>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</si>
  <si>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</si>
  <si>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</si>
  <si>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</si>
  <si>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</si>
  <si>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</si>
  <si>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</si>
  <si>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</si>
  <si>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</si>
  <si>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</si>
  <si>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</si>
  <si>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</si>
  <si>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</si>
  <si>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</si>
  <si>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</si>
  <si>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</si>
  <si>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</si>
  <si>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</si>
  <si>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</si>
  <si>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</si>
  <si>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</si>
  <si>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</si>
  <si>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</si>
  <si>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</si>
  <si>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</si>
  <si>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</si>
  <si>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</si>
  <si>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</si>
  <si>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</si>
  <si>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</si>
  <si>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</si>
  <si>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</si>
  <si>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</si>
  <si>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</si>
  <si>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</si>
  <si>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</si>
  <si>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</si>
  <si>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</si>
  <si>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</si>
  <si>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</si>
  <si>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</si>
  <si>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</si>
  <si>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</si>
  <si>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</si>
  <si>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</si>
  <si>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</si>
  <si>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</si>
  <si>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</si>
  <si>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</si>
  <si>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</si>
  <si>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</si>
  <si>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</si>
  <si>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</si>
  <si>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</si>
  <si>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</si>
  <si>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</si>
  <si>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</si>
  <si>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</si>
  <si>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</si>
  <si>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</si>
  <si>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</si>
  <si>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</si>
  <si>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</si>
  <si>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</si>
  <si>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</si>
  <si>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</si>
  <si>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</si>
  <si>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</si>
  <si>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</si>
  <si>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</si>
  <si>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</si>
  <si>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</si>
  <si>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</si>
  <si>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</si>
  <si>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</si>
  <si>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</si>
  <si>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</si>
  <si>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</si>
  <si>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</si>
  <si>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</si>
  <si>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</si>
  <si>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</si>
  <si>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</si>
  <si>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</si>
  <si>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</si>
  <si>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</si>
  <si>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</si>
  <si>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</si>
  <si>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</si>
  <si>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</si>
  <si>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</si>
  <si>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</si>
  <si>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</si>
  <si>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</si>
  <si>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</si>
  <si>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</si>
  <si>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</si>
  <si>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</si>
  <si>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</si>
  <si>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</si>
  <si>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</si>
  <si>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</si>
  <si>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</si>
  <si>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</si>
  <si>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</si>
  <si>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</si>
  <si>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</si>
  <si>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</si>
  <si>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</si>
  <si>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</si>
  <si>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</si>
  <si>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</si>
  <si>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</si>
  <si>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</si>
  <si>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</si>
  <si>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</si>
  <si>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</si>
  <si>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</si>
  <si>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</si>
  <si>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</si>
  <si>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</si>
  <si>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</si>
  <si>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</si>
  <si>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</si>
  <si>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</si>
  <si>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</si>
  <si>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</si>
  <si>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</si>
  <si>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</si>
  <si>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</si>
  <si>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</si>
  <si>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</si>
  <si>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</si>
  <si>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</si>
  <si>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</si>
  <si>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</si>
  <si>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</si>
  <si>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</si>
  <si>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</si>
  <si>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</si>
  <si>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</si>
  <si>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</si>
  <si>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</si>
  <si>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</si>
  <si>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</si>
  <si>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</si>
  <si>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</si>
  <si>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</si>
  <si>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</si>
  <si>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</si>
  <si>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</si>
  <si>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</si>
  <si>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</si>
  <si>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</si>
  <si>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</si>
  <si>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</si>
  <si>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</si>
  <si>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</si>
  <si>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</si>
  <si>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</si>
  <si>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</si>
  <si>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</si>
  <si>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</si>
  <si>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</si>
  <si>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</si>
  <si>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</si>
  <si>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</si>
  <si>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</si>
  <si>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</si>
  <si>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</si>
  <si>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</si>
  <si>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</si>
  <si>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</si>
  <si>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</si>
  <si>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</si>
  <si>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</si>
  <si>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</si>
  <si>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</si>
  <si>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</si>
  <si>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</si>
  <si>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</si>
  <si>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</si>
  <si>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</si>
  <si>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</si>
  <si>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</si>
  <si>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</si>
  <si>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</si>
  <si>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</si>
  <si>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</si>
  <si>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</si>
  <si>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</si>
  <si>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</si>
  <si>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</si>
  <si>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</si>
  <si>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</si>
  <si>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</si>
  <si>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</si>
  <si>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</si>
  <si>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</si>
  <si>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</si>
  <si>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</si>
  <si>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</si>
  <si>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</si>
  <si>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</si>
  <si>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</si>
  <si>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</si>
  <si>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</si>
  <si>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</si>
  <si>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</si>
  <si>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</si>
  <si>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</si>
  <si>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</si>
  <si>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</si>
  <si>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</si>
  <si>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</si>
  <si>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</si>
  <si>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</si>
  <si>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</si>
  <si>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</si>
  <si>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</si>
  <si>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</si>
  <si>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</si>
  <si>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</si>
  <si>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</si>
  <si>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</si>
  <si>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</si>
  <si>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</si>
  <si>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</si>
  <si>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</si>
  <si>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</si>
  <si>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</si>
  <si>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</si>
  <si>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</si>
  <si>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</si>
  <si>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</si>
  <si>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</si>
  <si>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</si>
  <si>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</si>
  <si>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</si>
  <si>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</si>
  <si>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</si>
  <si>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</si>
  <si>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</si>
  <si>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</si>
  <si>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</si>
  <si>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</si>
  <si>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</si>
  <si>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</si>
  <si>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</si>
  <si>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</si>
  <si>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</si>
  <si>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</si>
  <si>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</si>
  <si>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</si>
  <si>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</si>
  <si>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</si>
  <si>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</si>
  <si>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</si>
  <si>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</si>
  <si>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</si>
  <si>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</si>
  <si>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</si>
  <si>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</si>
  <si>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</si>
  <si>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</si>
  <si>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</si>
  <si>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</si>
  <si>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</si>
  <si>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</si>
  <si>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</si>
  <si>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</si>
  <si>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</si>
  <si>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</si>
  <si>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</si>
  <si>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</si>
  <si>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</si>
  <si>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</si>
  <si>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</si>
  <si>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</si>
  <si>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</si>
  <si>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</si>
  <si>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</si>
  <si>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</si>
  <si>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</si>
  <si>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</si>
  <si>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</si>
  <si>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</si>
  <si>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</si>
  <si>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</si>
  <si>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</si>
  <si>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</si>
  <si>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</si>
  <si>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</si>
  <si>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</si>
  <si>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</si>
  <si>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</si>
  <si>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</si>
  <si>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</si>
  <si>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</si>
  <si>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</si>
  <si>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</si>
  <si>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</si>
  <si>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</si>
  <si>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</si>
  <si>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</si>
  <si>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</si>
  <si>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</si>
  <si>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</si>
  <si>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</si>
  <si>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</si>
  <si>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</si>
  <si>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</si>
  <si>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</si>
  <si>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</si>
  <si>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</si>
  <si>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</si>
  <si>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</si>
  <si>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</si>
  <si>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</si>
  <si>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</si>
  <si>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</si>
  <si>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</si>
  <si>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</si>
  <si>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</si>
  <si>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</si>
  <si>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</si>
  <si>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</si>
  <si>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</si>
  <si>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</si>
  <si>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</si>
  <si>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</si>
  <si>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</si>
  <si>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</si>
  <si>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</si>
  <si>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</si>
  <si>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</si>
  <si>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</si>
  <si>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</si>
  <si>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</si>
  <si>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</si>
  <si>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</si>
  <si>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</si>
  <si>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</si>
  <si>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</si>
  <si>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</si>
  <si>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</si>
  <si>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</si>
  <si>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</si>
  <si>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</si>
  <si>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</si>
  <si>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</si>
  <si>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</si>
  <si>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</si>
  <si>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</si>
  <si>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</si>
  <si>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</si>
  <si>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</si>
  <si>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</si>
  <si>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</si>
  <si>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</si>
  <si>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</si>
  <si>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</si>
  <si>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</si>
  <si>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</si>
  <si>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</si>
  <si>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</si>
  <si>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</si>
  <si>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</si>
  <si>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</si>
  <si>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</si>
  <si>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</si>
  <si>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</si>
  <si>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</si>
  <si>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</si>
  <si>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</si>
  <si>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</si>
  <si>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</si>
  <si>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</si>
  <si>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</si>
  <si>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</si>
  <si>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</si>
  <si>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</si>
  <si>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</si>
  <si>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</si>
  <si>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</si>
  <si>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</si>
  <si>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</si>
  <si>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</si>
  <si>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</si>
  <si>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</si>
  <si>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</si>
  <si>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</si>
  <si>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</si>
  <si>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</si>
  <si>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</si>
  <si>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</si>
  <si>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</si>
  <si>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</si>
  <si>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</si>
  <si>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</si>
  <si>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</si>
  <si>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</si>
  <si>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</si>
  <si>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</si>
  <si>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</si>
  <si>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</si>
  <si>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</si>
  <si>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</si>
  <si>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</si>
  <si>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</si>
  <si>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</si>
  <si>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</si>
  <si>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</si>
  <si>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</si>
  <si>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</si>
  <si>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</si>
  <si>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</si>
  <si>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</si>
  <si>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</si>
  <si>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</si>
  <si>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</si>
  <si>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</si>
  <si>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</si>
  <si>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</si>
  <si>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</si>
  <si>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</si>
  <si>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</si>
  <si>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</si>
  <si>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</si>
  <si>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</si>
  <si>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</si>
  <si>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</si>
  <si>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</si>
  <si>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</si>
  <si>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</si>
  <si>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</si>
  <si>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</si>
  <si>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</si>
  <si>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</si>
  <si>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</si>
  <si>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</si>
  <si>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</si>
  <si>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</si>
  <si>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</si>
  <si>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</si>
  <si>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</si>
  <si>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</si>
  <si>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</si>
  <si>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</si>
  <si>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</si>
  <si>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</si>
  <si>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</si>
  <si>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</si>
  <si>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</si>
  <si>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</si>
  <si>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</si>
  <si>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</si>
  <si>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</si>
  <si>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</si>
  <si>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</si>
  <si>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</si>
  <si>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</si>
  <si>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</si>
  <si>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</si>
  <si>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</si>
  <si>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</si>
  <si>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</si>
  <si>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</si>
  <si>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</si>
  <si>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</si>
  <si>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</si>
  <si>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</si>
  <si>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</si>
  <si>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</si>
  <si>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</si>
  <si>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</si>
  <si>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</si>
  <si>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</si>
  <si>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</si>
  <si>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</si>
  <si>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</si>
  <si>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</si>
  <si>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</si>
  <si>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</si>
  <si>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</si>
  <si>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</si>
  <si>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</si>
  <si>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</si>
  <si>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</si>
  <si>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</si>
  <si>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</si>
  <si>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</si>
  <si>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</si>
  <si>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</si>
  <si>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</si>
  <si>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</si>
  <si>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</si>
  <si>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</si>
  <si>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</si>
  <si>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</si>
  <si>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</si>
  <si>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</si>
  <si>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</si>
  <si>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</si>
  <si>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</si>
  <si>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</si>
  <si>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</si>
  <si>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</si>
  <si>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</si>
  <si>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</si>
  <si>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</si>
  <si>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</si>
  <si>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</si>
  <si>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</si>
  <si>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</si>
  <si>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</si>
  <si>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</si>
  <si>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</si>
  <si>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</si>
  <si>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</si>
  <si>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</si>
  <si>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</si>
  <si>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</si>
  <si>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</si>
  <si>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</si>
  <si>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</si>
  <si>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</si>
  <si>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</si>
  <si>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</si>
  <si>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</si>
  <si>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</si>
  <si>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</si>
  <si>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</si>
  <si>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</si>
  <si>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</si>
  <si>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</si>
  <si>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</si>
  <si>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</si>
  <si>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</si>
  <si>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</si>
  <si>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</si>
  <si>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</si>
  <si>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</si>
  <si>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</si>
  <si>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</si>
  <si>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</si>
  <si>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</si>
  <si>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</si>
  <si>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</si>
  <si>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</si>
  <si>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</si>
  <si>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</si>
  <si>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</si>
  <si>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</si>
  <si>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</si>
  <si>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</si>
  <si>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</si>
  <si>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</si>
  <si>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</si>
  <si>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</si>
  <si>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</si>
  <si>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</si>
  <si>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</si>
  <si>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</si>
  <si>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</si>
  <si>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</si>
  <si>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</si>
  <si>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</si>
  <si>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</si>
  <si>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</si>
  <si>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</si>
  <si>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</si>
  <si>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</si>
  <si>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</si>
  <si>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</si>
  <si>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</si>
  <si>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</si>
  <si>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</si>
  <si>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</si>
  <si>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</si>
  <si>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</si>
  <si>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</si>
  <si>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</si>
  <si>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</si>
  <si>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</si>
  <si>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</si>
  <si>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</si>
  <si>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</si>
  <si>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</si>
  <si>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</si>
  <si>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</si>
  <si>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</si>
  <si>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</si>
  <si>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</si>
  <si>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</si>
  <si>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</si>
  <si>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</si>
  <si>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</si>
  <si>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</si>
  <si>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</si>
  <si>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</si>
  <si>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</si>
  <si>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</si>
  <si>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</si>
  <si>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</si>
  <si>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</si>
  <si>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</si>
  <si>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</si>
  <si>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</si>
  <si>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</si>
  <si>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</si>
  <si>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</si>
  <si>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</si>
  <si>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</si>
  <si>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</si>
  <si>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</si>
  <si>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</si>
  <si>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</si>
  <si>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</si>
  <si>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</si>
  <si>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</si>
  <si>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</si>
  <si>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</si>
  <si>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</si>
  <si>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</si>
  <si>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</si>
  <si>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</si>
  <si>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</si>
  <si>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</si>
  <si>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</si>
  <si>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</si>
  <si>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</si>
  <si>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</si>
  <si>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</si>
  <si>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</si>
  <si>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</si>
  <si>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</si>
  <si>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</si>
  <si>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</si>
  <si>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</si>
  <si>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</si>
  <si>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</si>
  <si>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</si>
  <si>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</si>
  <si>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</si>
  <si>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</si>
  <si>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</si>
  <si>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</si>
  <si>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</si>
  <si>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</si>
  <si>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</si>
  <si>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</si>
  <si>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</si>
  <si>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</si>
  <si>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</si>
  <si>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</si>
  <si>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</si>
  <si>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</si>
  <si>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</si>
  <si>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</si>
  <si>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</si>
  <si>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</si>
  <si>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</si>
  <si>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</si>
  <si>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</si>
  <si>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</si>
  <si>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</si>
  <si>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</si>
  <si>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</si>
  <si>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</si>
  <si>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</si>
  <si>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</si>
  <si>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</si>
  <si>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</si>
  <si>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</si>
  <si>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</si>
  <si>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</si>
  <si>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</si>
  <si>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</si>
  <si>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</si>
  <si>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</si>
  <si>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</si>
  <si>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</si>
  <si>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</si>
  <si>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</si>
  <si>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</si>
  <si>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</si>
  <si>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</si>
  <si>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</si>
  <si>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</si>
  <si>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</si>
  <si>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</si>
  <si>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</si>
  <si>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</si>
  <si>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</si>
  <si>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</si>
  <si>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</si>
  <si>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</si>
  <si>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</si>
  <si>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</si>
  <si>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</si>
  <si>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</si>
  <si>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</si>
  <si>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</si>
  <si>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</si>
  <si>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</si>
  <si>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</si>
  <si>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</si>
  <si>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</si>
  <si>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</si>
  <si>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</si>
  <si>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</si>
  <si>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</si>
  <si>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</si>
  <si>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</si>
  <si>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</si>
  <si>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</si>
  <si>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</si>
  <si>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</si>
  <si>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</si>
  <si>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</si>
  <si>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</si>
  <si>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</si>
  <si>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</si>
  <si>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</si>
  <si>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</si>
  <si>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</si>
  <si>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</si>
  <si>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</si>
  <si>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</si>
  <si>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</si>
  <si>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</si>
  <si>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</si>
  <si>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</si>
  <si>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</si>
  <si>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</si>
  <si>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</si>
  <si>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</si>
  <si>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</si>
  <si>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</si>
  <si>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</si>
  <si>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</si>
  <si>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</si>
  <si>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</si>
  <si>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</si>
  <si>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</si>
  <si>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</si>
  <si>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</si>
  <si>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</si>
  <si>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</si>
  <si>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</si>
  <si>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</si>
  <si>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</si>
  <si>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</si>
  <si>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</si>
  <si>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</si>
  <si>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</si>
  <si>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</si>
  <si>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</si>
  <si>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</si>
  <si>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</si>
  <si>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</si>
  <si>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</si>
  <si>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</si>
  <si>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</si>
  <si>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</si>
  <si>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</si>
  <si>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</si>
  <si>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</si>
  <si>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</si>
  <si>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</si>
  <si>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</si>
  <si>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</si>
  <si>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</si>
  <si>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</si>
  <si>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</si>
  <si>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</si>
  <si>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</si>
  <si>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</si>
  <si>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</si>
  <si>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</si>
  <si>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</si>
  <si>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</si>
  <si>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</si>
  <si>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</si>
  <si>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</si>
  <si>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</si>
  <si>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</si>
  <si>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</si>
  <si>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</si>
  <si>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</si>
  <si>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</si>
  <si>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</si>
  <si>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</si>
  <si>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</si>
  <si>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</si>
  <si>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</si>
  <si>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</si>
  <si>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</si>
  <si>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</si>
  <si>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</si>
  <si>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</si>
  <si>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</si>
  <si>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</si>
  <si>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</si>
  <si>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</si>
  <si>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</si>
  <si>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</si>
  <si>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</si>
  <si>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</si>
  <si>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</si>
  <si>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</si>
  <si>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</si>
  <si>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</si>
  <si>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</si>
  <si>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</si>
  <si>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</si>
  <si>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</si>
  <si>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</si>
  <si>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</si>
  <si>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</si>
  <si>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</si>
  <si>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</si>
  <si>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</si>
  <si>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</si>
  <si>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</si>
  <si>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</si>
  <si>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</si>
  <si>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</si>
  <si>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</si>
  <si>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</si>
  <si>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</si>
  <si>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</si>
  <si>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</si>
  <si>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</si>
  <si>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</si>
  <si>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</si>
  <si>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</si>
  <si>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</si>
  <si>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</si>
  <si>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</si>
  <si>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</si>
  <si>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</si>
  <si>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</si>
  <si>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</si>
  <si>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</si>
  <si>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</si>
  <si>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</si>
  <si>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</si>
  <si>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</si>
  <si>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</si>
  <si>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</si>
  <si>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</si>
  <si>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</si>
  <si>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</si>
  <si>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</si>
  <si>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</si>
  <si>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</si>
  <si>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</si>
  <si>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</si>
  <si>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</si>
  <si>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</si>
  <si>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</si>
  <si>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</si>
  <si>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</si>
  <si>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</si>
  <si>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</si>
  <si>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</si>
  <si>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</si>
  <si>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</si>
  <si>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</si>
  <si>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</si>
  <si>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</si>
  <si>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</si>
  <si>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</si>
  <si>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</si>
  <si>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</si>
  <si>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</si>
  <si>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</si>
  <si>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</si>
  <si>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</si>
  <si>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</si>
  <si>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</si>
  <si>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</si>
  <si>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</si>
  <si>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</si>
  <si>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</si>
  <si>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</si>
  <si>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</si>
  <si>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</si>
  <si>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</si>
  <si>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</si>
  <si>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</si>
  <si>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</si>
  <si>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</si>
  <si>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</si>
  <si>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</si>
  <si>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</si>
  <si>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</si>
  <si>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</si>
  <si>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</si>
  <si>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</si>
  <si>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</si>
  <si>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</si>
  <si>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</si>
  <si>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</si>
  <si>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</si>
  <si>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</si>
  <si>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</si>
  <si>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</si>
  <si>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</si>
  <si>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</si>
  <si>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</si>
  <si>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</si>
  <si>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</si>
  <si>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</si>
  <si>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</si>
  <si>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</si>
  <si>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</si>
  <si>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</si>
  <si>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</si>
  <si>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</si>
  <si>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</si>
  <si>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</si>
  <si>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</si>
  <si>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</si>
  <si>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</si>
  <si>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</si>
  <si>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</si>
  <si>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</si>
  <si>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</si>
  <si>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</si>
  <si>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</si>
  <si>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</si>
  <si>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</si>
  <si>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</si>
  <si>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</si>
  <si>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</si>
  <si>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</si>
  <si>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</si>
  <si>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</si>
  <si>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</si>
  <si>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</si>
  <si>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</si>
  <si>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</si>
  <si>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</si>
  <si>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</si>
  <si>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</si>
  <si>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</si>
  <si>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</si>
  <si>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</si>
  <si>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</si>
  <si>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</si>
  <si>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</si>
  <si>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</si>
  <si>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</si>
  <si>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</si>
  <si>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</si>
  <si>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</si>
  <si>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</si>
  <si>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</si>
  <si>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</si>
  <si>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</si>
  <si>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</si>
  <si>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</si>
  <si>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</si>
  <si>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</si>
  <si>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</si>
  <si>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</si>
  <si>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</si>
  <si>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</si>
  <si>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</si>
  <si>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</si>
  <si>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</si>
  <si>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</si>
  <si>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</si>
  <si>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</si>
  <si>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</si>
  <si>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</si>
  <si>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</si>
  <si>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</si>
  <si>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</si>
  <si>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</si>
  <si>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</si>
  <si>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</si>
  <si>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</si>
  <si>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</si>
  <si>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</si>
  <si>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</si>
  <si>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</si>
  <si>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</si>
  <si>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</si>
  <si>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</si>
  <si>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</si>
  <si>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</si>
  <si>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</si>
  <si>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</si>
  <si>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</si>
  <si>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</si>
  <si>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</si>
  <si>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</si>
  <si>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</si>
  <si>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</si>
  <si>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</si>
  <si>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</si>
  <si>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</si>
  <si>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</si>
  <si>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</si>
  <si>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</si>
  <si>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</si>
  <si>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</si>
  <si>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</si>
  <si>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</si>
  <si>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</si>
  <si>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</si>
  <si>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</si>
  <si>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</si>
  <si>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</si>
  <si>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</si>
  <si>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</si>
  <si>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</si>
  <si>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</si>
  <si>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</si>
  <si>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</si>
  <si>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</si>
  <si>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</si>
  <si>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</si>
  <si>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</si>
  <si>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</si>
  <si>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</si>
  <si>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</si>
  <si>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</si>
  <si>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</si>
  <si>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</si>
  <si>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</si>
  <si>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</si>
  <si>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</si>
  <si>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</si>
  <si>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</si>
  <si>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</si>
  <si>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</si>
  <si>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</si>
  <si>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</si>
  <si>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</si>
  <si>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</si>
  <si>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</si>
  <si>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</si>
  <si>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</si>
  <si>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</si>
  <si>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</si>
  <si>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</si>
  <si>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</si>
  <si>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</si>
  <si>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</si>
  <si>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</si>
  <si>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</si>
  <si>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</si>
  <si>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</si>
  <si>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</si>
  <si>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</si>
  <si>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</si>
  <si>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</si>
  <si>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</si>
  <si>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</si>
  <si>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</si>
  <si>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</si>
  <si>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</si>
  <si>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</si>
  <si>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</si>
  <si>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</si>
  <si>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</si>
  <si>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</si>
  <si>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</si>
  <si>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</si>
  <si>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</si>
  <si>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</si>
  <si>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</si>
  <si>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</si>
  <si>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</si>
  <si>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</si>
  <si>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</si>
  <si>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</si>
  <si>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</si>
  <si>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</si>
  <si>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</si>
  <si>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</si>
  <si>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</si>
  <si>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</si>
  <si>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</si>
  <si>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</si>
  <si>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</si>
  <si>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</si>
  <si>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</si>
  <si>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</si>
  <si>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</si>
  <si>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</si>
  <si>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</si>
  <si>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</si>
  <si>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</si>
  <si>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</si>
  <si>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</si>
  <si>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</si>
  <si>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</si>
  <si>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</si>
  <si>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</si>
  <si>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</si>
  <si>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</si>
  <si>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</si>
  <si>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</si>
  <si>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</si>
  <si>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</si>
  <si>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</si>
  <si>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</si>
  <si>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</si>
  <si>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</si>
  <si>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</si>
  <si>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</si>
  <si>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</si>
  <si>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</si>
  <si>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</si>
  <si>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</si>
  <si>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</si>
  <si>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</si>
  <si>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</si>
  <si>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</si>
  <si>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</si>
  <si>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</si>
  <si>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</si>
  <si>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</si>
  <si>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</si>
  <si>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</si>
  <si>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</si>
  <si>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</si>
  <si>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</si>
  <si>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</si>
  <si>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</si>
  <si>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</si>
  <si>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</si>
  <si>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</si>
  <si>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</si>
  <si>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</si>
  <si>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</si>
  <si>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</si>
  <si>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</si>
  <si>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</si>
  <si>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</si>
  <si>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</si>
  <si>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</si>
  <si>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</si>
  <si>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</si>
  <si>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</si>
  <si>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</si>
  <si>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</si>
  <si>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</si>
  <si>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</si>
  <si>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</si>
  <si>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</si>
  <si>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</si>
  <si>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</si>
  <si>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</si>
  <si>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</si>
  <si>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</si>
  <si>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</si>
  <si>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</si>
  <si>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</si>
  <si>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</si>
  <si>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</si>
  <si>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</si>
  <si>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</si>
  <si>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</si>
  <si>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</si>
  <si>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</si>
  <si>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</si>
  <si>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</si>
  <si>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</si>
  <si>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</si>
  <si>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</si>
  <si>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</si>
  <si>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</si>
  <si>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</si>
  <si>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</si>
  <si>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</si>
  <si>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</si>
  <si>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</si>
  <si>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</si>
  <si>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</si>
  <si>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</si>
  <si>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</si>
  <si>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</si>
  <si>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</si>
  <si>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</si>
  <si>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</si>
  <si>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</si>
  <si>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</si>
  <si>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</si>
  <si>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</si>
  <si>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</si>
  <si>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</si>
  <si>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</si>
  <si>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</si>
  <si>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</si>
  <si>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</si>
  <si>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</si>
  <si>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</si>
  <si>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</si>
  <si>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</si>
  <si>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</si>
  <si>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</si>
  <si>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</si>
  <si>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</si>
  <si>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</si>
  <si>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</si>
  <si>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</si>
  <si>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</si>
  <si>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</si>
  <si>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</si>
  <si>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</si>
  <si>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</si>
  <si>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</si>
  <si>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</si>
  <si>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</si>
  <si>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</si>
  <si>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</si>
  <si>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</si>
  <si>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</si>
  <si>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</si>
  <si>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</si>
  <si>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</si>
  <si>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</si>
  <si>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</si>
  <si>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</si>
  <si>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</si>
  <si>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</si>
  <si>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</si>
  <si>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</si>
  <si>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</si>
  <si>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</si>
  <si>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</si>
  <si>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</si>
  <si>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</si>
  <si>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</si>
  <si>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</si>
  <si>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</si>
  <si>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</si>
  <si>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</si>
  <si>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</si>
  <si>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</si>
  <si>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</si>
  <si>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</si>
  <si>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</si>
  <si>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</si>
  <si>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</si>
  <si>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</si>
  <si>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</si>
  <si>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</si>
  <si>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</si>
  <si>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</si>
  <si>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</si>
  <si>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</si>
  <si>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</si>
  <si>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</si>
  <si>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</si>
  <si>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</si>
  <si>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</si>
  <si>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</si>
  <si>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</si>
  <si>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</si>
  <si>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</si>
  <si>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</si>
  <si>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</si>
  <si>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</si>
  <si>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</si>
  <si>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</si>
  <si>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</si>
  <si>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</si>
  <si>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</si>
  <si>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</si>
  <si>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</si>
  <si>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</si>
  <si>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</si>
  <si>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</si>
  <si>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</si>
  <si>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</si>
  <si>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</si>
  <si>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</si>
  <si>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</si>
  <si>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</si>
  <si>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</si>
  <si>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</si>
  <si>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</si>
  <si>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</si>
  <si>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</si>
  <si>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</si>
  <si>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</si>
  <si>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</si>
  <si>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</si>
  <si>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</si>
  <si>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</si>
  <si>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</si>
  <si>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</si>
  <si>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</si>
  <si>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</si>
  <si>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</si>
  <si>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</si>
  <si>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</si>
  <si>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</si>
  <si>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</si>
  <si>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</si>
  <si>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</si>
  <si>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</si>
  <si>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</si>
  <si>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</si>
  <si>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</si>
  <si>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</si>
  <si>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</si>
  <si>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</si>
  <si>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</si>
  <si>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</si>
  <si>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</si>
  <si>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</si>
  <si>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</si>
  <si>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</si>
  <si>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</si>
  <si>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</si>
  <si>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</si>
  <si>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</si>
  <si>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</si>
  <si>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</si>
  <si>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</si>
  <si>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</si>
  <si>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</si>
  <si>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</si>
  <si>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</si>
  <si>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</si>
  <si>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</si>
  <si>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</si>
  <si>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</si>
  <si>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</si>
  <si>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</si>
  <si>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</si>
  <si>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</si>
  <si>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</si>
  <si>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</si>
  <si>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</si>
  <si>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</si>
  <si>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</si>
  <si>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</si>
  <si>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</si>
  <si>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</si>
  <si>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</si>
  <si>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</si>
  <si>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</si>
  <si>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</si>
  <si>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</si>
  <si>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</si>
  <si>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</si>
  <si>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</si>
  <si>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</si>
  <si>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</si>
  <si>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</si>
  <si>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</si>
  <si>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</si>
  <si>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</si>
  <si>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</si>
  <si>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</si>
  <si>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</si>
  <si>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</si>
  <si>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</si>
  <si>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</si>
  <si>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</si>
  <si>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</si>
  <si>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</si>
  <si>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</si>
  <si>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</si>
  <si>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</si>
  <si>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</si>
  <si>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</si>
  <si>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</si>
  <si>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</si>
  <si>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</si>
  <si>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</si>
  <si>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</si>
  <si>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</si>
  <si>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</si>
  <si>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</si>
  <si>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</si>
  <si>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</si>
  <si>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</si>
  <si>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</si>
  <si>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</si>
  <si>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</si>
  <si>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</si>
  <si>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</si>
  <si>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</si>
  <si>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</si>
  <si>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</si>
  <si>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</si>
  <si>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</si>
  <si>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</si>
  <si>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</si>
  <si>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</si>
  <si>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</si>
  <si>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</si>
  <si>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</si>
  <si>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</si>
  <si>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</si>
  <si>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</si>
  <si>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</si>
  <si>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</si>
  <si>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</si>
  <si>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</si>
  <si>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</si>
  <si>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</si>
  <si>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</si>
  <si>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</si>
  <si>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</si>
  <si>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</si>
  <si>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</si>
  <si>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</si>
  <si>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</si>
  <si>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</si>
  <si>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</si>
  <si>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</si>
  <si>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</si>
  <si>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</si>
  <si>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</si>
  <si>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</si>
  <si>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</si>
  <si>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</si>
  <si>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</si>
  <si>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</si>
  <si>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</si>
  <si>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</si>
  <si>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</si>
  <si>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</si>
  <si>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</si>
  <si>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</si>
  <si>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</si>
  <si>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</si>
  <si>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</si>
  <si>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</si>
  <si>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</si>
  <si>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</si>
  <si>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</si>
  <si>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</si>
  <si>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</si>
  <si>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</si>
  <si>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</si>
  <si>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</si>
  <si>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</si>
  <si>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</si>
  <si>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</si>
  <si>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</si>
  <si>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</si>
  <si>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</si>
  <si>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</si>
  <si>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</si>
  <si>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</si>
  <si>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</si>
  <si>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</si>
  <si>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</si>
  <si>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</si>
  <si>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</si>
  <si>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</si>
  <si>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</si>
  <si>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</si>
  <si>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</si>
  <si>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</si>
  <si>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</si>
  <si>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</si>
  <si>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</si>
  <si>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</si>
  <si>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</si>
  <si>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</si>
  <si>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</si>
  <si>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</si>
  <si>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</si>
  <si>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</si>
  <si>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</si>
  <si>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</si>
  <si>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</si>
  <si>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</si>
  <si>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</si>
  <si>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</si>
  <si>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</si>
  <si>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</si>
  <si>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</si>
  <si>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</si>
  <si>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</si>
  <si>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</si>
  <si>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</si>
  <si>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</si>
  <si>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</si>
  <si>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</si>
  <si>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</si>
  <si>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</si>
  <si>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</si>
  <si>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</si>
  <si>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</si>
  <si>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</si>
  <si>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</si>
  <si>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</si>
  <si>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</si>
  <si>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</si>
  <si>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</si>
  <si>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</si>
  <si>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</si>
  <si>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</si>
  <si>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</si>
  <si>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</si>
  <si>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</si>
  <si>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</si>
  <si>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</si>
  <si>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</si>
  <si>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</si>
  <si>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</si>
  <si>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</si>
  <si>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</si>
  <si>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</si>
  <si>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</si>
  <si>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</si>
  <si>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</si>
  <si>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</si>
  <si>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</si>
  <si>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</si>
  <si>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</si>
  <si>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</si>
  <si>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</si>
  <si>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</si>
  <si>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</si>
  <si>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</si>
  <si>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</si>
  <si>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</si>
  <si>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</si>
  <si>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</si>
  <si>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</si>
  <si>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</si>
  <si>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</si>
  <si>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</si>
  <si>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</si>
  <si>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</si>
  <si>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</si>
  <si>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</si>
  <si>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</si>
  <si>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</si>
  <si>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</si>
  <si>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</si>
  <si>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</si>
  <si>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</si>
  <si>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</si>
  <si>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</si>
  <si>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</si>
  <si>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</si>
  <si>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</si>
  <si>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</si>
  <si>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</si>
  <si>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</si>
  <si>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</si>
  <si>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</si>
  <si>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</si>
  <si>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</si>
  <si>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</si>
  <si>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</si>
  <si>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</si>
  <si>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</si>
  <si>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</si>
  <si>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</si>
  <si>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</si>
  <si>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</si>
  <si>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</si>
  <si>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</si>
  <si>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</si>
  <si>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</si>
  <si>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</si>
  <si>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</si>
  <si>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</si>
  <si>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</si>
  <si>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</si>
  <si>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</si>
  <si>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</si>
  <si>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</si>
  <si>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</si>
  <si>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</si>
  <si>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</si>
  <si>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</si>
  <si>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</si>
  <si>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</si>
  <si>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</si>
  <si>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</si>
  <si>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</si>
  <si>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</si>
  <si>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</si>
  <si>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</si>
  <si>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</si>
  <si>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</si>
  <si>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</si>
  <si>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</si>
  <si>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</si>
  <si>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</si>
  <si>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</si>
  <si>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</si>
  <si>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</si>
  <si>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</si>
  <si>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</si>
  <si>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</si>
  <si>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</si>
  <si>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</si>
  <si>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</si>
  <si>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</si>
  <si>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</si>
  <si>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</si>
  <si>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</si>
  <si>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</si>
  <si>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</si>
  <si>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</si>
  <si>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</si>
  <si>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</si>
  <si>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</si>
  <si>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</si>
  <si>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</si>
  <si>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</si>
  <si>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</si>
  <si>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</si>
  <si>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</si>
  <si>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</si>
  <si>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</si>
  <si>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</si>
  <si>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</si>
  <si>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</si>
  <si>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</si>
  <si>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</si>
  <si>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</si>
  <si>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</si>
  <si>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</si>
  <si>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</si>
  <si>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</si>
  <si>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</si>
  <si>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</si>
  <si>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</si>
  <si>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</si>
  <si>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</si>
  <si>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</si>
  <si>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</si>
  <si>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</si>
  <si>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</si>
  <si>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</si>
  <si>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</si>
  <si>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</si>
  <si>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</si>
  <si>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</si>
  <si>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</si>
  <si>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</si>
  <si>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</si>
  <si>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</si>
  <si>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</si>
  <si>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</si>
  <si>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</si>
  <si>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</si>
  <si>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</si>
  <si>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</si>
  <si>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</si>
  <si>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</si>
  <si>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</si>
  <si>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</si>
  <si>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</si>
  <si>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</si>
  <si>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</si>
  <si>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</si>
  <si>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</si>
  <si>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</si>
  <si>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</si>
  <si>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</si>
  <si>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</si>
  <si>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</si>
  <si>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</si>
  <si>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</si>
  <si>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</si>
  <si>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</si>
  <si>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</si>
  <si>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</si>
  <si>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</si>
  <si>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</si>
  <si>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</si>
  <si>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</si>
  <si>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</si>
  <si>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</si>
  <si>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</si>
  <si>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</si>
  <si>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</si>
  <si>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</si>
  <si>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</si>
  <si>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</si>
  <si>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</si>
  <si>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</si>
  <si>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</si>
  <si>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</si>
  <si>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</si>
  <si>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</si>
  <si>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</si>
  <si>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</si>
  <si>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</si>
  <si>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</si>
  <si>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</si>
  <si>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</si>
  <si>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</si>
  <si>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</si>
  <si>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</si>
  <si>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</si>
  <si>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</si>
  <si>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</si>
  <si>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</si>
  <si>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</si>
  <si>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</si>
  <si>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</si>
  <si>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</si>
  <si>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</si>
  <si>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</si>
  <si>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</si>
  <si>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</si>
  <si>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</si>
  <si>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</si>
  <si>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</si>
  <si>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</si>
  <si>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</si>
  <si>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</si>
  <si>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</si>
  <si>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</si>
  <si>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</si>
  <si>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</si>
  <si>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</si>
  <si>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</si>
  <si>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</si>
  <si>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</si>
  <si>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</si>
  <si>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</si>
  <si>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</si>
  <si>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</si>
  <si>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</si>
  <si>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</si>
  <si>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</si>
  <si>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</si>
  <si>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</si>
  <si>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</si>
  <si>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</si>
  <si>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</si>
  <si>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</si>
  <si>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</si>
  <si>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</si>
  <si>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</si>
  <si>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</si>
  <si>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</si>
  <si>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</si>
  <si>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</si>
  <si>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</si>
  <si>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</si>
  <si>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</si>
  <si>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</si>
  <si>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</si>
  <si>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</si>
  <si>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</si>
  <si>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</si>
  <si>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</si>
  <si>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</si>
  <si>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</si>
  <si>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</si>
  <si>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</si>
  <si>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</si>
  <si>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</si>
  <si>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</si>
  <si>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</si>
  <si>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</si>
  <si>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</si>
  <si>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</si>
  <si>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</si>
  <si>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</si>
  <si>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</si>
  <si>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</si>
  <si>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</si>
  <si>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</si>
  <si>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</si>
  <si>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</si>
  <si>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</si>
  <si>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</si>
  <si>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</si>
  <si>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</si>
  <si>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</si>
  <si>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</si>
  <si>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</si>
  <si>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</si>
  <si>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</si>
  <si>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</si>
  <si>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</si>
  <si>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</si>
  <si>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</si>
  <si>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</si>
  <si>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</si>
  <si>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</si>
  <si>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</si>
  <si>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</si>
  <si>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</si>
  <si>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</si>
  <si>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</si>
  <si>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</si>
  <si>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</si>
  <si>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</si>
  <si>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</si>
  <si>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</si>
  <si>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</si>
  <si>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</si>
  <si>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</si>
  <si>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</si>
  <si>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</si>
  <si>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</si>
  <si>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</si>
  <si>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</si>
  <si>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</si>
  <si>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</si>
  <si>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</si>
  <si>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</si>
  <si>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</si>
  <si>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</si>
  <si>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</si>
  <si>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</si>
  <si>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</si>
  <si>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</si>
  <si>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</si>
  <si>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</si>
  <si>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</si>
  <si>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</si>
  <si>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</si>
  <si>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</si>
  <si>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</si>
  <si>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</si>
  <si>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</si>
  <si>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</si>
  <si>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</si>
  <si>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</si>
  <si>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</si>
  <si>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</si>
  <si>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</si>
  <si>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</si>
  <si>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</si>
  <si>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</si>
  <si>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</si>
  <si>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</si>
  <si>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</si>
  <si>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</si>
  <si>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</si>
  <si>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</si>
  <si>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</si>
  <si>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</si>
  <si>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</si>
  <si>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</si>
  <si>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</si>
  <si>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</si>
  <si>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</si>
  <si>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</si>
  <si>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</si>
  <si>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</si>
  <si>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</si>
  <si>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</si>
  <si>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</si>
  <si>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</si>
  <si>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</si>
  <si>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</si>
  <si>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</si>
  <si>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</si>
  <si>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</si>
  <si>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</si>
  <si>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</si>
  <si>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</si>
  <si>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</si>
  <si>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</si>
  <si>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</si>
  <si>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</si>
  <si>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</si>
  <si>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</si>
  <si>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</si>
  <si>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</si>
  <si>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</si>
  <si>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</si>
  <si>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</si>
  <si>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</si>
  <si>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</si>
  <si>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</si>
  <si>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</si>
  <si>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</si>
  <si>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</si>
  <si>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</si>
  <si>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</si>
  <si>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</si>
  <si>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</si>
  <si>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</si>
  <si>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</si>
  <si>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</si>
  <si>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</si>
  <si>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</si>
  <si>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</si>
  <si>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</si>
  <si>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</si>
  <si>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</si>
  <si>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</si>
  <si>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</si>
  <si>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</si>
  <si>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</si>
  <si>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</si>
  <si>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</si>
  <si>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</si>
  <si>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</si>
  <si>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</si>
  <si>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</si>
  <si>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</si>
  <si>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</si>
  <si>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</si>
  <si>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</si>
  <si>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</si>
  <si>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</si>
  <si>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</si>
  <si>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</si>
  <si>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</si>
  <si>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</si>
  <si>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</si>
  <si>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</si>
  <si>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</si>
  <si>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</si>
  <si>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</si>
  <si>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</si>
  <si>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</si>
  <si>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</si>
  <si>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</si>
  <si>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</si>
  <si>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</si>
  <si>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</si>
  <si>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</si>
  <si>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</si>
  <si>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</si>
  <si>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</si>
  <si>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</si>
  <si>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</si>
  <si>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</si>
  <si>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</si>
  <si>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</si>
  <si>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</si>
  <si>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</si>
  <si>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</si>
  <si>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</si>
  <si>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</si>
  <si>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</si>
  <si>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</si>
  <si>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</si>
  <si>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</si>
  <si>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</si>
  <si>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</si>
  <si>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</si>
  <si>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</si>
  <si>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</si>
  <si>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</si>
  <si>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</si>
  <si>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</si>
  <si>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</si>
  <si>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</si>
  <si>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</si>
  <si>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</si>
  <si>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</si>
  <si>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</si>
  <si>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</si>
  <si>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</si>
  <si>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</si>
  <si>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</si>
  <si>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</si>
  <si>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</si>
  <si>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</si>
  <si>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</si>
  <si>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</si>
  <si>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</si>
  <si>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</si>
  <si>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</si>
  <si>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</si>
  <si>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</si>
  <si>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</si>
  <si>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</si>
  <si>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</si>
  <si>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</si>
  <si>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</si>
  <si>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</si>
  <si>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</si>
  <si>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</si>
  <si>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</si>
  <si>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</si>
  <si>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</si>
  <si>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</si>
  <si>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</si>
  <si>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</si>
  <si>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</si>
  <si>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</si>
  <si>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</si>
  <si>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</si>
  <si>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</si>
  <si>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</si>
  <si>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</si>
  <si>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</si>
  <si>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</si>
  <si>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</si>
  <si>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</si>
  <si>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</si>
  <si>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</si>
  <si>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</si>
  <si>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</si>
  <si>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</si>
  <si>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</si>
  <si>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</si>
  <si>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</si>
  <si>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</si>
  <si>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</si>
  <si>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</si>
  <si>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</si>
  <si>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</si>
  <si>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</si>
  <si>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</si>
  <si>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</si>
  <si>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</si>
  <si>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</si>
  <si>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</si>
  <si>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</si>
  <si>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</si>
  <si>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</si>
  <si>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</si>
  <si>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</si>
  <si>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</si>
  <si>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</si>
  <si>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</si>
  <si>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</si>
  <si>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</si>
  <si>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</si>
  <si>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</si>
  <si>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</si>
  <si>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</si>
  <si>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</si>
  <si>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</si>
  <si>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</si>
  <si>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</si>
  <si>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</si>
  <si>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</si>
  <si>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</si>
  <si>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</si>
  <si>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</si>
  <si>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</si>
  <si>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</si>
  <si>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</si>
  <si>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</si>
  <si>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</si>
  <si>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</si>
  <si>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</si>
  <si>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</si>
  <si>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</si>
  <si>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</si>
  <si>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</si>
  <si>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</si>
  <si>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</si>
  <si>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</si>
  <si>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</si>
  <si>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</si>
  <si>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</si>
  <si>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</si>
  <si>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</si>
  <si>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</si>
  <si>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</si>
  <si>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</si>
  <si>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</si>
  <si>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</si>
  <si>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</si>
  <si>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</si>
  <si>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</si>
  <si>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</si>
  <si>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</si>
  <si>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</si>
  <si>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</si>
  <si>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</si>
  <si>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</si>
  <si>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</si>
  <si>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</si>
  <si>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</si>
  <si>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</si>
  <si>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</si>
  <si>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</si>
  <si>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</si>
  <si>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</si>
  <si>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</si>
  <si>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</si>
  <si>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</si>
  <si>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</si>
  <si>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</si>
  <si>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</si>
  <si>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</si>
  <si>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</si>
  <si>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</si>
  <si>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</si>
  <si>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</si>
  <si>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</si>
  <si>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</si>
  <si>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</si>
  <si>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</si>
  <si>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</si>
  <si>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</si>
  <si>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</si>
  <si>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</si>
  <si>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</si>
  <si>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</si>
  <si>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</si>
  <si>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</si>
  <si>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</si>
  <si>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</si>
  <si>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</si>
  <si>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</si>
  <si>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</si>
  <si>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</si>
  <si>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</si>
  <si>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</si>
  <si>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</si>
  <si>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</si>
  <si>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</si>
  <si>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</si>
  <si>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</si>
  <si>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</si>
  <si>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</si>
  <si>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</si>
  <si>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</si>
  <si>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</si>
  <si>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</si>
  <si>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</si>
  <si>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</si>
  <si>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</si>
  <si>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</si>
  <si>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</si>
  <si>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</si>
  <si>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</si>
  <si>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</si>
  <si>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</si>
  <si>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</si>
  <si>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</si>
  <si>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</si>
  <si>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</si>
  <si>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</si>
  <si>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</si>
  <si>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</si>
  <si>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</si>
  <si>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</si>
  <si>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</si>
  <si>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</si>
  <si>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</si>
  <si>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</si>
  <si>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</si>
  <si>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</si>
  <si>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</si>
  <si>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</si>
  <si>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</si>
  <si>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</si>
  <si>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</si>
  <si>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</si>
  <si>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</si>
  <si>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</si>
  <si>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</si>
  <si>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</si>
  <si>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</si>
  <si>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</si>
  <si>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</si>
  <si>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</si>
  <si>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</si>
  <si>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</si>
  <si>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</si>
  <si>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</si>
  <si>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</si>
  <si>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</si>
  <si>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</si>
  <si>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</si>
  <si>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</si>
  <si>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</si>
  <si>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</si>
  <si>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</si>
  <si>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</si>
  <si>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</si>
  <si>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</si>
  <si>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</si>
  <si>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</si>
  <si>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</si>
  <si>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</si>
  <si>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</si>
  <si>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</si>
  <si>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</si>
  <si>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</si>
  <si>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</si>
  <si>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</si>
  <si>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</si>
  <si>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</si>
  <si>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</si>
  <si>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</si>
  <si>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</si>
  <si>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</si>
  <si>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</si>
  <si>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</si>
  <si>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</si>
  <si>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</si>
  <si>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</si>
  <si>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</si>
  <si>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</si>
  <si>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</si>
  <si>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</si>
  <si>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</si>
  <si>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</si>
  <si>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</si>
  <si>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</si>
  <si>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</si>
  <si>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</si>
  <si>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</si>
  <si>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</si>
  <si>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</si>
  <si>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</si>
  <si>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</si>
  <si>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</si>
  <si>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</si>
  <si>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</si>
  <si>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</si>
  <si>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</si>
  <si>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</si>
  <si>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</si>
  <si>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</si>
  <si>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</si>
  <si>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</si>
  <si>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</si>
  <si>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</si>
  <si>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</si>
  <si>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</si>
  <si>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</si>
  <si>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</si>
  <si>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</si>
  <si>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</si>
  <si>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</si>
  <si>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</si>
  <si>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</si>
  <si>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</si>
  <si>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</si>
  <si>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</si>
  <si>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</si>
  <si>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</si>
  <si>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</si>
  <si>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</si>
  <si>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</si>
  <si>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</si>
  <si>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</si>
  <si>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</si>
  <si>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</si>
  <si>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</si>
  <si>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</si>
  <si>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</si>
  <si>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</si>
  <si>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</si>
  <si>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</si>
  <si>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</si>
  <si>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</si>
  <si>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</si>
  <si>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</si>
  <si>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</si>
  <si>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</si>
  <si>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</si>
  <si>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</si>
  <si>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</si>
  <si>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</si>
  <si>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</si>
  <si>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</si>
  <si>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</si>
  <si>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</si>
  <si>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</si>
  <si>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</si>
  <si>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</si>
  <si>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</si>
  <si>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</si>
  <si>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</si>
  <si>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</si>
  <si>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</si>
  <si>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</si>
  <si>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</si>
  <si>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</si>
  <si>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</si>
  <si>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</si>
  <si>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</si>
  <si>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</si>
  <si>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</si>
  <si>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</si>
  <si>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</si>
  <si>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</si>
  <si>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</si>
  <si>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</si>
  <si>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</si>
  <si>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</si>
  <si>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</si>
  <si>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</si>
  <si>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</si>
  <si>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</si>
  <si>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</si>
  <si>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</si>
  <si>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</si>
  <si>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</si>
  <si>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</si>
  <si>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</si>
  <si>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</si>
  <si>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</si>
  <si>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</si>
  <si>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</si>
  <si>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</si>
  <si>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</si>
  <si>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</si>
  <si>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</si>
  <si>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</si>
  <si>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</si>
  <si>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</si>
  <si>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</si>
  <si>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</si>
  <si>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</si>
  <si>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</si>
  <si>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</si>
  <si>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</si>
  <si>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</si>
  <si>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</si>
  <si>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</si>
  <si>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</si>
  <si>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</si>
  <si>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</si>
  <si>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</si>
  <si>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</si>
  <si>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</si>
  <si>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</si>
  <si>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</si>
  <si>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</si>
  <si>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</si>
  <si>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</si>
  <si>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</si>
  <si>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</si>
  <si>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</si>
  <si>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</si>
  <si>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</si>
  <si>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</si>
  <si>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</si>
  <si>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</si>
  <si>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</si>
  <si>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</si>
  <si>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</si>
  <si>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</si>
  <si>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</si>
  <si>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</si>
  <si>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</si>
  <si>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</si>
  <si>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</si>
  <si>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</si>
  <si>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</si>
  <si>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</si>
  <si>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</si>
  <si>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</si>
  <si>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</si>
  <si>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</si>
  <si>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</si>
  <si>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</si>
  <si>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</si>
  <si>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</si>
  <si>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</si>
  <si>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</si>
  <si>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</si>
  <si>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</si>
  <si>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</si>
  <si>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</si>
  <si>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</si>
  <si>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</si>
  <si>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</si>
  <si>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</si>
  <si>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</si>
  <si>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</si>
  <si>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</si>
  <si>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</si>
  <si>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</si>
  <si>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</si>
  <si>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</si>
  <si>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</si>
  <si>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</si>
  <si>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</si>
  <si>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</si>
  <si>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</si>
  <si>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</si>
  <si>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</si>
  <si>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</si>
  <si>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</si>
  <si>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</si>
  <si>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</si>
  <si>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</si>
  <si>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</si>
  <si>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</si>
  <si>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</si>
  <si>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</si>
  <si>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</si>
  <si>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</si>
  <si>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</si>
  <si>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</si>
  <si>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</si>
  <si>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</si>
  <si>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</si>
  <si>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</si>
  <si>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</si>
  <si>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</si>
  <si>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</si>
  <si>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</si>
  <si>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</si>
  <si>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</si>
  <si>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</si>
  <si>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</si>
  <si>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</si>
  <si>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</si>
  <si>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</si>
  <si>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</si>
  <si>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</si>
  <si>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</si>
  <si>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</si>
  <si>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</si>
  <si>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</si>
  <si>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</si>
  <si>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</si>
  <si>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</si>
  <si>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</si>
  <si>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</si>
  <si>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</si>
  <si>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</si>
  <si>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</si>
  <si>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</si>
  <si>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</si>
  <si>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</si>
  <si>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</si>
  <si>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</si>
  <si>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</si>
  <si>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</si>
  <si>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</si>
  <si>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</si>
  <si>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</si>
  <si>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</si>
  <si>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</si>
  <si>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</si>
  <si>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</si>
  <si>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</si>
  <si>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</si>
  <si>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</si>
  <si>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</si>
  <si>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</si>
  <si>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</si>
  <si>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</si>
  <si>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</si>
  <si>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</si>
  <si>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</si>
  <si>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</si>
  <si>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</si>
  <si>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</si>
  <si>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</si>
  <si>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</si>
  <si>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</si>
  <si>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</si>
  <si>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</si>
  <si>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</si>
  <si>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</si>
  <si>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</si>
  <si>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</si>
  <si>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</si>
  <si>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</si>
  <si>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</si>
  <si>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</si>
  <si>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</si>
  <si>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</si>
  <si>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</si>
  <si>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</si>
  <si>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</si>
  <si>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</si>
  <si>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</si>
  <si>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</si>
  <si>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</si>
  <si>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</si>
  <si>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</si>
  <si>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</si>
  <si>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</si>
  <si>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</si>
  <si>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</si>
  <si>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</si>
  <si>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</si>
  <si>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</si>
  <si>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</si>
  <si>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</si>
  <si>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</si>
  <si>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</si>
  <si>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</si>
  <si>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</si>
  <si>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</si>
  <si>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</si>
  <si>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</si>
  <si>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</si>
  <si>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</si>
  <si>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</si>
  <si>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</si>
  <si>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</si>
  <si>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</si>
  <si>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</si>
  <si>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</si>
  <si>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</si>
  <si>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</si>
  <si>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</si>
  <si>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</si>
  <si>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</si>
  <si>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</si>
  <si>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</si>
  <si>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</si>
  <si>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</si>
  <si>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</si>
  <si>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</si>
  <si>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</si>
  <si>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</si>
  <si>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</si>
  <si>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</si>
  <si>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</si>
  <si>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</si>
  <si>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</si>
  <si>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</si>
  <si>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</si>
  <si>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</si>
  <si>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</si>
  <si>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</si>
  <si>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</si>
  <si>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</si>
  <si>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</si>
  <si>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</si>
  <si>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</si>
  <si>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</si>
  <si>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</si>
  <si>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</si>
  <si>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</si>
  <si>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</si>
  <si>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</si>
  <si>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</si>
  <si>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</si>
  <si>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</si>
  <si>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</si>
  <si>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</si>
  <si>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</si>
  <si>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</si>
  <si>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</si>
  <si>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</si>
  <si>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</si>
  <si>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</si>
  <si>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</si>
  <si>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</si>
  <si>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</si>
  <si>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</si>
  <si>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</si>
  <si>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</si>
  <si>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</si>
  <si>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</si>
  <si>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</si>
  <si>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</si>
  <si>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</si>
  <si>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</si>
  <si>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</si>
  <si>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</si>
  <si>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</si>
  <si>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</si>
  <si>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</si>
  <si>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</si>
  <si>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</si>
  <si>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</si>
  <si>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</si>
  <si>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</si>
  <si>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</si>
  <si>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</si>
  <si>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</si>
  <si>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</si>
  <si>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</si>
  <si>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</si>
  <si>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</si>
  <si>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</si>
  <si>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</si>
  <si>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</si>
  <si>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</si>
  <si>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</si>
  <si>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</si>
  <si>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</si>
  <si>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</si>
  <si>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</si>
  <si>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</si>
  <si>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</si>
  <si>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</si>
  <si>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</si>
  <si>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</si>
  <si>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</si>
  <si>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</si>
  <si>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</si>
  <si>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</si>
  <si>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</si>
  <si>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</si>
  <si>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</si>
  <si>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</si>
  <si>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</si>
  <si>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</si>
  <si>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</si>
  <si>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</si>
  <si>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</si>
  <si>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</si>
  <si>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</si>
  <si>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</si>
  <si>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</si>
  <si>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</si>
  <si>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</si>
  <si>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</si>
  <si>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</si>
  <si>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</si>
  <si>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</si>
  <si>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</si>
  <si>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</si>
  <si>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</si>
  <si>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</si>
  <si>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</si>
  <si>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</si>
  <si>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</si>
  <si>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</si>
  <si>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</si>
  <si>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</si>
  <si>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</si>
  <si>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</si>
  <si>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</si>
  <si>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</si>
  <si>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</si>
  <si>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</si>
  <si>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</si>
  <si>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</si>
  <si>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</si>
  <si>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</si>
  <si>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</si>
  <si>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</si>
  <si>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</si>
  <si>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</si>
  <si>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</si>
  <si>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</si>
  <si>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</si>
  <si>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</si>
  <si>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</si>
  <si>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</si>
  <si>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</si>
  <si>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</si>
  <si>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</si>
  <si>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</si>
  <si>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</si>
  <si>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</si>
  <si>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</si>
  <si>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</si>
  <si>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</si>
  <si>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</si>
  <si>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</si>
  <si>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</si>
  <si>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</si>
  <si>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</si>
  <si>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</si>
  <si>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</si>
  <si>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</si>
  <si>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</si>
  <si>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</si>
  <si>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</si>
  <si>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</si>
  <si>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</si>
  <si>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</si>
  <si>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</si>
  <si>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</si>
  <si>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</si>
  <si>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</si>
  <si>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</si>
  <si>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</si>
  <si>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</si>
  <si>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</si>
  <si>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</si>
  <si>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</si>
  <si>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</si>
  <si>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</si>
  <si>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</si>
  <si>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</si>
  <si>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</si>
  <si>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</si>
  <si>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</si>
  <si>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</si>
  <si>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</si>
  <si>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</si>
  <si>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</si>
  <si>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</si>
  <si>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</si>
  <si>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</si>
  <si>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</si>
  <si>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</si>
  <si>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</si>
  <si>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</si>
  <si>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</si>
  <si>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</si>
  <si>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</si>
  <si>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</si>
  <si>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</si>
  <si>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</si>
  <si>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</si>
  <si>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</si>
  <si>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</si>
  <si>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</si>
  <si>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</si>
  <si>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</si>
  <si>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</si>
  <si>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</si>
  <si>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</si>
  <si>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</si>
  <si>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</si>
  <si>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</si>
  <si>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</si>
  <si>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</si>
  <si>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</si>
  <si>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</si>
  <si>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</si>
  <si>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</si>
  <si>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</si>
  <si>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</si>
  <si>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</si>
  <si>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</si>
  <si>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</si>
  <si>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</si>
  <si>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</si>
  <si>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</si>
  <si>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</si>
  <si>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</si>
  <si>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</si>
  <si>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</si>
  <si>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</si>
  <si>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</si>
  <si>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</si>
  <si>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</si>
  <si>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</si>
  <si>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</si>
  <si>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</si>
  <si>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</si>
  <si>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</si>
  <si>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</si>
  <si>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</si>
  <si>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</si>
  <si>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</si>
  <si>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</si>
  <si>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</si>
  <si>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</si>
  <si>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</si>
  <si>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</si>
  <si>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</si>
  <si>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</si>
  <si>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</si>
  <si>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</si>
  <si>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</si>
  <si>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</si>
  <si>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</si>
  <si>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</si>
  <si>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</si>
  <si>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</si>
  <si>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</si>
  <si>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</si>
  <si>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</si>
  <si>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</si>
  <si>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</si>
  <si>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</si>
  <si>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</si>
  <si>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</si>
  <si>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</si>
  <si>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</si>
  <si>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</si>
  <si>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</si>
  <si>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</si>
  <si>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</si>
  <si>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</si>
  <si>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</si>
  <si>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</si>
  <si>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</si>
  <si>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</si>
  <si>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</si>
  <si>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</si>
  <si>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</si>
  <si>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</si>
  <si>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</si>
  <si>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</si>
  <si>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</si>
  <si>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</si>
  <si>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</si>
  <si>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</si>
  <si>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</si>
  <si>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</si>
  <si>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</si>
  <si>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</si>
  <si>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</si>
  <si>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</si>
  <si>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</si>
  <si>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</si>
  <si>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</si>
  <si>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</si>
  <si>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</si>
  <si>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</si>
  <si>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</si>
  <si>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</si>
  <si>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</si>
  <si>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</si>
  <si>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</si>
  <si>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</si>
  <si>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</si>
  <si>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</si>
  <si>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</si>
  <si>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</si>
  <si>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</si>
  <si>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</si>
  <si>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</si>
  <si>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</si>
  <si>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</si>
  <si>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</si>
  <si>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</si>
  <si>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</si>
  <si>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</si>
  <si>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</si>
  <si>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</si>
  <si>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</si>
  <si>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</si>
  <si>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</si>
  <si>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</si>
  <si>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</si>
  <si>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</si>
  <si>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</si>
  <si>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</si>
  <si>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</si>
  <si>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</si>
  <si>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</si>
  <si>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</si>
  <si>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</si>
  <si>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</si>
  <si>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</si>
  <si>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</si>
  <si>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</si>
  <si>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</si>
  <si>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</si>
  <si>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</si>
  <si>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</si>
  <si>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</si>
  <si>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</si>
  <si>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</si>
  <si>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</si>
  <si>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</si>
  <si>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</si>
  <si>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</si>
  <si>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</si>
  <si>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</si>
  <si>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</si>
  <si>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</si>
  <si>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</si>
  <si>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</si>
  <si>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</si>
  <si>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</si>
  <si>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</si>
  <si>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</si>
  <si>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</si>
  <si>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</si>
  <si>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</si>
  <si>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</si>
  <si>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</si>
  <si>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</si>
  <si>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</si>
  <si>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</si>
  <si>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</si>
  <si>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</si>
  <si>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</si>
  <si>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</si>
  <si>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</si>
  <si>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</si>
  <si>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</si>
  <si>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</si>
  <si>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</si>
  <si>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</si>
  <si>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</si>
  <si>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</si>
  <si>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</si>
  <si>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</si>
  <si>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</si>
  <si>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</si>
  <si>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</si>
  <si>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</si>
  <si>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</si>
  <si>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</si>
  <si>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</si>
  <si>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</si>
  <si>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</si>
  <si>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</si>
  <si>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</si>
  <si>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</si>
  <si>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</si>
  <si>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</si>
  <si>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</si>
  <si>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</si>
  <si>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</si>
  <si>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</si>
  <si>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</si>
  <si>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</si>
  <si>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</si>
  <si>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</si>
  <si>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</si>
  <si>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</si>
  <si>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</si>
  <si>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</si>
  <si>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</si>
  <si>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</si>
  <si>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</si>
  <si>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</si>
  <si>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</si>
  <si>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</si>
  <si>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</si>
  <si>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</si>
  <si>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</si>
  <si>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</si>
  <si>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</si>
  <si>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</si>
  <si>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</si>
  <si>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</si>
  <si>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</si>
  <si>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</si>
  <si>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</si>
  <si>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</si>
  <si>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</si>
  <si>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</si>
  <si>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</si>
  <si>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</si>
  <si>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</si>
  <si>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</si>
  <si>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</si>
  <si>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</si>
  <si>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</si>
  <si>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</si>
  <si>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</si>
  <si>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</si>
  <si>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</si>
  <si>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</si>
  <si>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</si>
  <si>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</si>
  <si>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</si>
  <si>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</si>
  <si>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</si>
  <si>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</si>
  <si>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</si>
  <si>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</si>
  <si>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</si>
  <si>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</si>
  <si>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</si>
  <si>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</si>
  <si>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</si>
  <si>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</si>
  <si>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</si>
  <si>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</si>
  <si>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</si>
  <si>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</si>
  <si>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</si>
  <si>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</si>
  <si>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</si>
  <si>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</si>
  <si>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</si>
  <si>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</si>
  <si>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</si>
  <si>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</si>
  <si>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</si>
  <si>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</si>
  <si>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</si>
  <si>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</si>
  <si>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</si>
  <si>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</si>
  <si>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</si>
  <si>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</si>
  <si>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</si>
  <si>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</si>
  <si>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</si>
  <si>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</si>
  <si>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</si>
  <si>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</si>
  <si>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</si>
  <si>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</si>
  <si>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</si>
  <si>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</si>
  <si>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</si>
  <si>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</si>
  <si>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</si>
  <si>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</si>
  <si>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</si>
  <si>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</si>
  <si>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</si>
  <si>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</si>
  <si>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</si>
  <si>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</si>
  <si>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</si>
  <si>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</si>
  <si>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</si>
  <si>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</si>
  <si>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</si>
  <si>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</si>
  <si>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</si>
  <si>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</si>
  <si>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</si>
  <si>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</si>
  <si>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</si>
  <si>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</si>
  <si>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</si>
  <si>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</si>
  <si>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</si>
  <si>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</si>
  <si>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</si>
  <si>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</si>
  <si>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</si>
  <si>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</si>
  <si>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</si>
  <si>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</si>
  <si>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</si>
  <si>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</si>
  <si>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</si>
  <si>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</si>
  <si>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</si>
  <si>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</si>
  <si>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</si>
  <si>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</si>
  <si>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</si>
  <si>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</si>
  <si>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</si>
  <si>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</si>
  <si>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</si>
  <si>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</si>
  <si>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</si>
  <si>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</si>
  <si>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</si>
  <si>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</si>
  <si>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</si>
  <si>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</si>
  <si>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</si>
  <si>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</si>
  <si>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</si>
  <si>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</si>
  <si>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</si>
  <si>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</si>
  <si>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</si>
  <si>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</si>
  <si>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</si>
  <si>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</si>
  <si>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</si>
  <si>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</si>
  <si>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</si>
  <si>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</si>
  <si>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</si>
  <si>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</si>
  <si>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</si>
  <si>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</si>
  <si>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</si>
  <si>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</si>
  <si>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</si>
  <si>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</si>
  <si>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</si>
  <si>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</si>
  <si>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</si>
  <si>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</si>
  <si>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</si>
  <si>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</si>
  <si>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</si>
  <si>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</si>
  <si>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</si>
  <si>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</si>
  <si>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</si>
  <si>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</si>
  <si>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</si>
  <si>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</si>
  <si>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</si>
  <si>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</si>
  <si>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</si>
  <si>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</si>
  <si>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</si>
  <si>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</si>
  <si>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</si>
  <si>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</si>
  <si>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</si>
  <si>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</si>
  <si>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</si>
  <si>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</si>
  <si>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</si>
  <si>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</si>
  <si>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</si>
  <si>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</si>
  <si>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</si>
  <si>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</si>
  <si>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</si>
  <si>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</si>
  <si>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</si>
  <si>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</si>
  <si>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</si>
  <si>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</si>
  <si>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</si>
  <si>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</si>
  <si>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</si>
  <si>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</si>
  <si>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</si>
  <si>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</si>
  <si>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</si>
  <si>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</si>
  <si>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</si>
  <si>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</si>
  <si>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</si>
  <si>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</si>
  <si>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</si>
  <si>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</si>
  <si>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</si>
  <si>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</si>
  <si>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</si>
  <si>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</si>
  <si>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</si>
  <si>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</si>
  <si>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</si>
  <si>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</si>
  <si>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</si>
  <si>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</si>
  <si>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</si>
  <si>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</si>
  <si>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</si>
  <si>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</si>
  <si>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</si>
  <si>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</si>
  <si>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</si>
  <si>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</si>
  <si>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</si>
  <si>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</si>
  <si>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</si>
  <si>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</si>
  <si>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</si>
  <si>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</si>
  <si>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</si>
  <si>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</si>
  <si>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</si>
  <si>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</si>
  <si>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</si>
  <si>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</si>
  <si>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</si>
  <si>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</si>
  <si>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</si>
  <si>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</si>
  <si>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</si>
  <si>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</si>
  <si>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</si>
  <si>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</si>
  <si>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</si>
  <si>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</si>
  <si>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</si>
  <si>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</si>
  <si>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</si>
  <si>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</si>
  <si>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</si>
  <si>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</si>
  <si>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</si>
  <si>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</si>
  <si>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</si>
  <si>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</si>
  <si>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</si>
  <si>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</si>
  <si>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</si>
  <si>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</si>
  <si>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</si>
  <si>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</si>
  <si>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</si>
  <si>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</si>
  <si>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</si>
  <si>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</si>
  <si>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</si>
  <si>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</si>
  <si>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</si>
  <si>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</si>
  <si>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</si>
  <si>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</si>
  <si>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</si>
  <si>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</si>
  <si>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</si>
  <si>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</si>
  <si>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</si>
  <si>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</si>
  <si>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</si>
  <si>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</si>
  <si>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</si>
  <si>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</si>
  <si>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</si>
  <si>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</si>
  <si>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</si>
  <si>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</si>
  <si>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</si>
  <si>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</si>
  <si>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</si>
  <si>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</si>
  <si>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</si>
  <si>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</si>
  <si>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</si>
  <si>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</si>
  <si>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</si>
  <si>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</si>
  <si>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</si>
  <si>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</si>
  <si>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</si>
  <si>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</si>
  <si>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</si>
  <si>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</si>
  <si>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</si>
  <si>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</si>
  <si>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</si>
  <si>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</si>
  <si>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</si>
  <si>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</si>
  <si>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</si>
  <si>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</si>
  <si>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</si>
  <si>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</si>
  <si>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</si>
  <si>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</si>
  <si>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</si>
  <si>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</si>
  <si>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</si>
  <si>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</si>
  <si>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</si>
  <si>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</si>
  <si>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</si>
  <si>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</si>
  <si>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</si>
  <si>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</si>
  <si>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</si>
  <si>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</si>
  <si>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</si>
  <si>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</si>
  <si>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</si>
  <si>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</si>
  <si>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</si>
  <si>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</si>
  <si>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</si>
  <si>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</si>
  <si>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</si>
  <si>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</si>
  <si>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</si>
  <si>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</si>
  <si>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</si>
  <si>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</si>
  <si>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</si>
  <si>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</si>
  <si>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</si>
  <si>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</si>
  <si>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</si>
  <si>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</si>
  <si>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</si>
  <si>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</si>
  <si>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</si>
  <si>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</si>
  <si>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</si>
  <si>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</si>
  <si>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</si>
  <si>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</si>
  <si>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</si>
  <si>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</si>
  <si>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</si>
  <si>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</si>
  <si>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</si>
  <si>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</si>
  <si>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</si>
  <si>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</si>
  <si>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</si>
  <si>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</si>
  <si>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</si>
  <si>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</si>
  <si>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</si>
  <si>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</si>
  <si>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</si>
  <si>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</si>
  <si>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</si>
  <si>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</si>
  <si>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</si>
  <si>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</si>
  <si>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</si>
  <si>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</si>
  <si>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</si>
  <si>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</si>
  <si>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</si>
  <si>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</si>
  <si>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</si>
  <si>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</si>
  <si>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</si>
  <si>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</si>
  <si>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</si>
  <si>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</si>
  <si>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</si>
  <si>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</si>
  <si>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</si>
  <si>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</si>
  <si>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</si>
  <si>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</si>
  <si>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</si>
  <si>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</si>
  <si>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</si>
  <si>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</si>
  <si>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</si>
  <si>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</si>
  <si>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</si>
  <si>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</si>
  <si>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</si>
  <si>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</si>
  <si>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</si>
  <si>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</si>
  <si>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</si>
  <si>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</si>
  <si>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</si>
  <si>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</si>
  <si>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</si>
  <si>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</si>
  <si>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</si>
  <si>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</si>
  <si>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</si>
  <si>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</si>
  <si>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</si>
  <si>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</si>
  <si>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</si>
  <si>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</si>
  <si>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</si>
  <si>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</si>
  <si>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</si>
  <si>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</si>
  <si>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</si>
  <si>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</si>
  <si>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</si>
  <si>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</si>
  <si>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</si>
  <si>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</si>
  <si>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</si>
  <si>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</si>
  <si>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</si>
  <si>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</si>
  <si>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</si>
  <si>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</si>
  <si>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</si>
  <si>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</si>
  <si>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</si>
  <si>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</si>
  <si>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</si>
  <si>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</si>
  <si>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</si>
  <si>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</si>
  <si>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</si>
  <si>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</si>
  <si>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</si>
  <si>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</si>
  <si>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</si>
  <si>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</si>
  <si>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</si>
  <si>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</si>
  <si>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</si>
  <si>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</si>
  <si>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</si>
  <si>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</si>
  <si>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</si>
  <si>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</si>
  <si>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</si>
  <si>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</si>
  <si>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</si>
  <si>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</si>
  <si>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</si>
  <si>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</si>
  <si>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</si>
  <si>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</si>
  <si>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</si>
  <si>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</si>
  <si>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</si>
  <si>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</si>
  <si>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</si>
  <si>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</si>
  <si>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</si>
  <si>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</si>
  <si>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</si>
  <si>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</si>
  <si>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</si>
  <si>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</si>
  <si>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</si>
  <si>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</si>
  <si>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</si>
  <si>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</si>
  <si>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</si>
  <si>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</si>
  <si>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</si>
  <si>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</si>
  <si>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</si>
  <si>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</si>
  <si>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</si>
  <si>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</si>
  <si>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</si>
  <si>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</si>
  <si>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</si>
  <si>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</si>
  <si>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</si>
  <si>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</si>
  <si>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</si>
  <si>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</si>
  <si>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</si>
  <si>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</si>
  <si>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</si>
  <si>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</si>
  <si>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</si>
  <si>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</si>
  <si>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</si>
  <si>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</si>
  <si>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</si>
  <si>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</si>
  <si>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</si>
  <si>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</si>
  <si>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</si>
  <si>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</si>
  <si>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</si>
  <si>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</si>
  <si>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</si>
  <si>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</si>
  <si>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</si>
  <si>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</si>
  <si>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</si>
  <si>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</si>
  <si>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</si>
  <si>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</si>
  <si>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</si>
  <si>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</si>
  <si>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</si>
  <si>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</si>
  <si>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</si>
  <si>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</si>
  <si>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</si>
  <si>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</si>
  <si>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</si>
  <si>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</si>
  <si>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</si>
  <si>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</si>
  <si>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</si>
  <si>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</si>
  <si>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</si>
  <si>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</si>
  <si>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</si>
  <si>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</si>
  <si>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</si>
  <si>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</si>
  <si>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</si>
  <si>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</si>
  <si>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</si>
  <si>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</si>
  <si>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</si>
  <si>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</si>
  <si>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</si>
  <si>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</si>
  <si>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</si>
  <si>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</si>
  <si>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</si>
  <si>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</si>
  <si>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</si>
  <si>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</si>
  <si>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</si>
  <si>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</si>
  <si>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</si>
  <si>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</si>
  <si>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</si>
  <si>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</si>
  <si>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</si>
  <si>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</si>
  <si>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</si>
  <si>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</si>
  <si>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</si>
  <si>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</si>
  <si>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</si>
  <si>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</si>
  <si>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</si>
  <si>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</si>
  <si>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</si>
  <si>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</si>
  <si>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</si>
  <si>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</si>
  <si>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</si>
  <si>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</si>
  <si>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</si>
  <si>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</si>
  <si>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</si>
  <si>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</si>
  <si>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</si>
  <si>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</si>
  <si>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</si>
  <si>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</si>
  <si>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</si>
  <si>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</si>
  <si>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</si>
  <si>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</si>
  <si>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</si>
  <si>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</si>
  <si>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</si>
  <si>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</si>
  <si>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</si>
  <si>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</si>
  <si>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</si>
  <si>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</si>
  <si>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</si>
  <si>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</si>
  <si>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</si>
  <si>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</si>
  <si>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</si>
  <si>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</si>
  <si>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</si>
  <si>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</si>
  <si>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</si>
  <si>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</si>
  <si>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</si>
  <si>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</si>
  <si>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</si>
  <si>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</si>
  <si>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</si>
  <si>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</si>
  <si>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</si>
  <si>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</si>
  <si>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</si>
  <si>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</si>
  <si>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</si>
  <si>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</si>
  <si>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</si>
  <si>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</si>
  <si>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</si>
  <si>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</si>
  <si>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</si>
  <si>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</si>
  <si>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</si>
  <si>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</si>
  <si>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</si>
  <si>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</si>
  <si>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</si>
  <si>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</si>
  <si>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</si>
  <si>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</si>
  <si>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</si>
  <si>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</si>
  <si>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</si>
  <si>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</si>
  <si>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</si>
  <si>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</si>
  <si>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</si>
  <si>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</si>
  <si>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</si>
  <si>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</si>
  <si>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</si>
  <si>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</si>
  <si>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</si>
  <si>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</si>
  <si>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</si>
  <si>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</si>
  <si>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</si>
  <si>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</si>
  <si>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</si>
  <si>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</si>
  <si>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</si>
  <si>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</si>
  <si>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</si>
  <si>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</si>
  <si>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</si>
  <si>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</si>
  <si>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</si>
  <si>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</si>
  <si>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</si>
  <si>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</si>
  <si>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</si>
  <si>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</si>
  <si>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</si>
  <si>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</si>
  <si>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</si>
  <si>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</si>
  <si>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</si>
  <si>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</si>
  <si>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</si>
  <si>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</si>
  <si>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</si>
  <si>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</si>
  <si>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</si>
  <si>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</si>
  <si>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</si>
  <si>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</si>
  <si>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</si>
  <si>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</si>
  <si>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</si>
  <si>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</si>
  <si>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</si>
  <si>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</si>
  <si>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</si>
  <si>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</si>
  <si>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</si>
  <si>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</si>
  <si>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</si>
  <si>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</si>
  <si>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</si>
  <si>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</si>
  <si>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</si>
  <si>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</si>
  <si>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</si>
  <si>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</si>
  <si>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</si>
  <si>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</si>
  <si>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</si>
  <si>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</si>
  <si>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</si>
  <si>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</si>
  <si>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</si>
  <si>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</si>
  <si>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</si>
  <si>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</si>
  <si>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</si>
  <si>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</si>
  <si>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</si>
  <si>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</si>
  <si>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</si>
  <si>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</si>
  <si>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</si>
  <si>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</si>
  <si>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</si>
  <si>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</si>
  <si>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</si>
  <si>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</si>
  <si>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</si>
  <si>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</si>
  <si>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</si>
  <si>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</si>
  <si>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</si>
  <si>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</si>
  <si>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</si>
  <si>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</si>
  <si>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</si>
  <si>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</si>
  <si>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</si>
  <si>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</si>
  <si>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</si>
  <si>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</si>
  <si>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</si>
  <si>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</si>
  <si>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</si>
  <si>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</si>
  <si>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</si>
  <si>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</si>
  <si>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</si>
  <si>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</si>
  <si>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</si>
  <si>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</si>
  <si>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</si>
  <si>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</si>
  <si>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</si>
  <si>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</si>
  <si>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</si>
  <si>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</si>
  <si>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</si>
  <si>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</si>
  <si>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</si>
  <si>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</si>
  <si>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</si>
  <si>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</si>
  <si>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</si>
  <si>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</si>
  <si>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</si>
  <si>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</si>
  <si>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</si>
  <si>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</si>
  <si>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</si>
  <si>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</si>
  <si>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</si>
  <si>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</si>
  <si>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</si>
  <si>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</si>
  <si>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</si>
  <si>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</si>
  <si>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</si>
  <si>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</si>
  <si>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</si>
  <si>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</si>
  <si>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</si>
  <si>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</si>
  <si>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</si>
  <si>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</si>
  <si>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</si>
  <si>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</si>
  <si>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</si>
  <si>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</si>
  <si>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</si>
  <si>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</si>
  <si>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</si>
  <si>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</si>
  <si>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</si>
  <si>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</si>
  <si>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</si>
  <si>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</si>
  <si>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</si>
  <si>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</si>
  <si>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</si>
  <si>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</si>
  <si>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</si>
  <si>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</si>
  <si>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</si>
  <si>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</si>
  <si>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</si>
  <si>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</si>
  <si>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</si>
  <si>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</si>
  <si>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</si>
  <si>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</si>
  <si>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</si>
  <si>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</si>
  <si>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</si>
  <si>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</si>
  <si>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</si>
  <si>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</si>
  <si>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</si>
  <si>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</si>
  <si>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</si>
  <si>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</si>
  <si>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</si>
  <si>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</si>
  <si>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</si>
  <si>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</si>
  <si>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</si>
  <si>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</si>
  <si>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</si>
  <si>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</si>
  <si>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</si>
  <si>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</si>
  <si>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</si>
  <si>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</si>
  <si>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</si>
  <si>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</si>
  <si>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</si>
  <si>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</si>
  <si>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</si>
  <si>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</si>
  <si>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</si>
  <si>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</si>
  <si>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</si>
  <si>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</si>
  <si>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</si>
  <si>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</si>
  <si>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</si>
  <si>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</si>
  <si>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</si>
  <si>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</si>
  <si>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</si>
  <si>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</si>
  <si>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</si>
  <si>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</si>
  <si>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</si>
  <si>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</si>
  <si>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</si>
  <si>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</si>
  <si>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</si>
  <si>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</si>
  <si>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</si>
  <si>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</si>
  <si>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</si>
  <si>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</si>
  <si>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</si>
  <si>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</si>
  <si>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</si>
  <si>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</si>
  <si>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</si>
  <si>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</si>
  <si>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</si>
  <si>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</si>
  <si>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</si>
  <si>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</si>
  <si>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</si>
  <si>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</si>
  <si>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</si>
  <si>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</si>
  <si>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</si>
  <si>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</si>
  <si>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</si>
  <si>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</si>
  <si>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</si>
  <si>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</si>
  <si>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</si>
  <si>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</si>
  <si>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</si>
  <si>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</si>
  <si>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</si>
  <si>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</si>
  <si>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</si>
  <si>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</si>
  <si>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</si>
  <si>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</si>
  <si>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</si>
  <si>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</si>
  <si>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</si>
  <si>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</si>
  <si>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</si>
  <si>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</si>
  <si>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</si>
  <si>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</si>
  <si>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</si>
  <si>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</si>
  <si>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</si>
  <si>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</si>
  <si>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</si>
  <si>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</si>
  <si>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</si>
  <si>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</si>
  <si>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</si>
  <si>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</si>
  <si>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</si>
  <si>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</si>
  <si>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</si>
  <si>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</si>
  <si>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</si>
  <si>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</si>
  <si>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</si>
  <si>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</si>
  <si>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</si>
  <si>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</si>
  <si>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</si>
  <si>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</si>
  <si>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</si>
  <si>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</si>
  <si>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</si>
  <si>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</si>
  <si>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</si>
  <si>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</si>
  <si>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</si>
  <si>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</si>
  <si>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</si>
  <si>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</si>
  <si>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</si>
  <si>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</si>
  <si>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</si>
  <si>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</si>
  <si>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</si>
  <si>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</si>
  <si>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</si>
  <si>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</si>
  <si>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</si>
  <si>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</si>
  <si>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</si>
  <si>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</si>
  <si>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</si>
  <si>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</si>
  <si>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</si>
  <si>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</si>
  <si>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</si>
  <si>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</si>
  <si>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</si>
  <si>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</si>
  <si>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</si>
  <si>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</si>
  <si>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</si>
  <si>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</si>
  <si>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</si>
  <si>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</si>
  <si>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</si>
  <si>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</si>
  <si>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</si>
  <si>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</si>
  <si>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</si>
  <si>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</si>
  <si>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</si>
  <si>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</si>
  <si>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</si>
  <si>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</si>
  <si>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</si>
  <si>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</si>
  <si>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</si>
  <si>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</si>
  <si>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</si>
  <si>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</si>
  <si>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</si>
  <si>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</si>
  <si>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</si>
  <si>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</si>
  <si>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</si>
  <si>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</si>
  <si>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</si>
  <si>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</si>
  <si>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</si>
  <si>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</si>
  <si>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</si>
  <si>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</si>
  <si>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</si>
  <si>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</si>
  <si>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</si>
  <si>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</si>
  <si>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</si>
  <si>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</si>
  <si>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</si>
  <si>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</si>
  <si>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</si>
  <si>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</si>
  <si>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</si>
  <si>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</si>
  <si>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</si>
  <si>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</si>
  <si>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</si>
  <si>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</si>
  <si>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</si>
  <si>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</si>
  <si>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</si>
  <si>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</si>
  <si>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</si>
  <si>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</si>
  <si>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</si>
  <si>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</si>
  <si>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</si>
  <si>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</si>
  <si>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</si>
  <si>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</si>
  <si>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</si>
  <si>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</si>
  <si>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</si>
  <si>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</si>
  <si>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</si>
  <si>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</si>
  <si>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</si>
  <si>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</si>
  <si>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</si>
  <si>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</si>
  <si>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</si>
  <si>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</si>
  <si>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</si>
  <si>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</si>
  <si>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</si>
  <si>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</si>
  <si>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</si>
  <si>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</si>
  <si>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</si>
  <si>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</si>
  <si>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</si>
  <si>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</si>
  <si>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</si>
  <si>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</si>
  <si>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</si>
  <si>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</si>
  <si>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</si>
  <si>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</si>
  <si>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</si>
  <si>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</si>
  <si>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</si>
  <si>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</si>
  <si>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</si>
  <si>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</si>
  <si>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</si>
  <si>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</si>
  <si>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</si>
  <si>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</si>
  <si>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</si>
  <si>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</si>
  <si>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</si>
  <si>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</si>
  <si>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</si>
  <si>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</si>
  <si>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</si>
  <si>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</si>
  <si>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</si>
  <si>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</si>
  <si>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</si>
  <si>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</si>
  <si>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</si>
  <si>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</si>
  <si>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</si>
  <si>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</si>
  <si>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</si>
  <si>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</si>
  <si>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</si>
  <si>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</si>
  <si>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</si>
  <si>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</si>
  <si>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</si>
  <si>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</si>
  <si>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</si>
  <si>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</si>
  <si>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</si>
  <si>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</si>
  <si>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</si>
  <si>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</si>
  <si>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</si>
  <si>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</si>
  <si>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</si>
  <si>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</si>
  <si>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</si>
  <si>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</si>
  <si>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</si>
  <si>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</si>
  <si>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</si>
  <si>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</si>
  <si>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</si>
  <si>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</si>
  <si>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</si>
  <si>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</si>
  <si>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</si>
  <si>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</si>
  <si>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</si>
  <si>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</si>
  <si>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</si>
  <si>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</si>
  <si>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</si>
  <si>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</si>
  <si>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</si>
  <si>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</si>
  <si>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</si>
  <si>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</si>
  <si>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</si>
  <si>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</si>
  <si>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</si>
  <si>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</si>
  <si>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</si>
  <si>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</si>
  <si>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</si>
  <si>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</si>
  <si>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</si>
  <si>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</si>
  <si>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</si>
  <si>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</si>
  <si>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</si>
  <si>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</si>
  <si>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</si>
  <si>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</si>
  <si>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</si>
  <si>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</si>
  <si>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</si>
  <si>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</si>
  <si>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</si>
  <si>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</si>
  <si>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</si>
  <si>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</si>
  <si>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</si>
  <si>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</si>
  <si>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</si>
  <si>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</si>
  <si>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</si>
  <si>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</si>
  <si>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</si>
  <si>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</si>
  <si>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</si>
  <si>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</si>
  <si>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</si>
  <si>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</si>
  <si>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</si>
  <si>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</si>
  <si>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</si>
  <si>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</si>
  <si>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</si>
  <si>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</si>
  <si>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</si>
  <si>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</si>
  <si>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</si>
  <si>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</si>
  <si>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</si>
  <si>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</si>
  <si>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</si>
  <si>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</si>
  <si>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</si>
  <si>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</si>
  <si>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</si>
  <si>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</si>
  <si>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</si>
  <si>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</si>
  <si>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</si>
  <si>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</si>
  <si>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</si>
  <si>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</si>
  <si>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</si>
  <si>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</si>
  <si>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</si>
  <si>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</si>
  <si>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</si>
  <si>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</si>
  <si>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</si>
  <si>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</si>
  <si>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</si>
  <si>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</si>
  <si>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</si>
  <si>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</si>
  <si>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</si>
  <si>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</si>
  <si>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</si>
  <si>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</si>
  <si>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</si>
  <si>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</si>
  <si>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</si>
  <si>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</si>
  <si>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</si>
  <si>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</si>
  <si>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</si>
  <si>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</si>
  <si>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</si>
  <si>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</si>
  <si>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</si>
  <si>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</si>
  <si>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</si>
  <si>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</si>
  <si>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</si>
  <si>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</si>
  <si>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</si>
  <si>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</si>
  <si>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</si>
  <si>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</si>
  <si>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</si>
  <si>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</si>
  <si>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</si>
  <si>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</si>
  <si>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</si>
  <si>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</si>
  <si>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</si>
  <si>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</si>
  <si>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</si>
  <si>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</si>
  <si>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</si>
  <si>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</si>
  <si>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</si>
  <si>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</si>
  <si>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</si>
  <si>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</si>
  <si>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</si>
  <si>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</si>
  <si>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</si>
  <si>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</si>
  <si>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</si>
  <si>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</si>
  <si>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</si>
  <si>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</si>
  <si>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</si>
  <si>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</si>
  <si>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</si>
  <si>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</si>
  <si>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</si>
  <si>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</si>
  <si>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</si>
  <si>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</si>
  <si>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</si>
  <si>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</si>
  <si>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</si>
  <si>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</si>
  <si>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</si>
  <si>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</si>
  <si>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</si>
  <si>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</si>
  <si>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</si>
  <si>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</si>
  <si>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</si>
  <si>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</si>
  <si>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</si>
  <si>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</si>
  <si>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</si>
  <si>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</si>
  <si>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</si>
  <si>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</si>
  <si>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</si>
  <si>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</si>
  <si>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</si>
  <si>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</si>
  <si>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</si>
  <si>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</si>
  <si>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</si>
  <si>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</si>
  <si>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</si>
  <si>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</si>
  <si>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</si>
  <si>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</si>
  <si>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</si>
  <si>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</si>
  <si>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</si>
  <si>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</si>
  <si>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</si>
  <si>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</si>
  <si>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</si>
  <si>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</si>
  <si>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</si>
  <si>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</si>
  <si>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</si>
  <si>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</si>
  <si>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</si>
  <si>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</si>
  <si>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</si>
  <si>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</si>
  <si>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</si>
  <si>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</si>
  <si>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</si>
  <si>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</si>
  <si>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</si>
  <si>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</si>
  <si>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</si>
  <si>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</si>
  <si>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</si>
  <si>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</si>
  <si>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</si>
  <si>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</si>
  <si>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</si>
  <si>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</si>
  <si>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</si>
  <si>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</si>
  <si>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</si>
  <si>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</si>
  <si>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</si>
  <si>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</si>
  <si>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</si>
  <si>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</si>
  <si>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</si>
  <si>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</si>
  <si>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</si>
  <si>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</si>
  <si>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</si>
  <si>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</si>
  <si>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</si>
  <si>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</si>
  <si>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</si>
  <si>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</si>
  <si>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</si>
  <si>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</si>
  <si>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</si>
  <si>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</si>
  <si>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</si>
  <si>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</si>
  <si>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</si>
  <si>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</si>
  <si>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</si>
  <si>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</si>
  <si>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</si>
  <si>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</si>
  <si>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</si>
  <si>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</si>
  <si>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</si>
  <si>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</si>
  <si>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</si>
  <si>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</si>
  <si>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</si>
  <si>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</si>
  <si>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</si>
  <si>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</si>
  <si>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</si>
  <si>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</si>
  <si>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</si>
  <si>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</si>
  <si>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</si>
  <si>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</si>
  <si>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</si>
  <si>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</si>
  <si>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</si>
  <si>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</si>
  <si>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</si>
  <si>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</si>
  <si>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</si>
  <si>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</si>
  <si>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</si>
  <si>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</si>
  <si>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</si>
  <si>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</si>
  <si>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</si>
  <si>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</si>
  <si>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</si>
  <si>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</si>
  <si>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</si>
  <si>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</si>
  <si>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</si>
  <si>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</si>
  <si>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</si>
  <si>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</si>
  <si>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</si>
  <si>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</si>
  <si>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</si>
  <si>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</si>
  <si>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</si>
  <si>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</si>
  <si>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</si>
  <si>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</si>
  <si>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</si>
  <si>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</si>
  <si>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</si>
  <si>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</si>
  <si>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</si>
  <si>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</si>
  <si>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</si>
  <si>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</si>
  <si>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</si>
  <si>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</si>
  <si>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</si>
  <si>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</si>
  <si>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</si>
  <si>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</si>
  <si>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</si>
  <si>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</si>
  <si>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</si>
  <si>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</si>
  <si>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</si>
  <si>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</si>
  <si>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</si>
  <si>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</si>
  <si>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</si>
  <si>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</si>
  <si>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</si>
  <si>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</si>
  <si>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</si>
  <si>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</si>
  <si>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</si>
  <si>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</si>
  <si>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</si>
  <si>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</si>
  <si>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</si>
  <si>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</si>
  <si>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</si>
  <si>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</si>
  <si>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</si>
  <si>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</si>
  <si>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</si>
  <si>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</si>
  <si>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</si>
  <si>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</si>
  <si>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</si>
  <si>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</si>
  <si>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</si>
  <si>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</si>
  <si>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</si>
  <si>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</si>
  <si>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</si>
  <si>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</si>
  <si>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</si>
  <si>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</si>
  <si>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</si>
  <si>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</si>
  <si>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</si>
  <si>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</si>
  <si>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</si>
  <si>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</si>
  <si>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</si>
  <si>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</si>
  <si>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</si>
  <si>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</si>
  <si>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</si>
  <si>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</si>
  <si>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</si>
  <si>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</si>
  <si>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</si>
  <si>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</si>
  <si>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</si>
  <si>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</si>
  <si>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</si>
  <si>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</si>
  <si>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</si>
  <si>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</si>
  <si>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</si>
  <si>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</si>
  <si>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</si>
  <si>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</si>
  <si>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</si>
  <si>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</si>
  <si>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</si>
  <si>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</si>
  <si>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</si>
  <si>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</si>
  <si>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</si>
  <si>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</si>
  <si>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</si>
  <si>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</si>
  <si>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</si>
  <si>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</si>
  <si>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</si>
  <si>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</si>
  <si>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</si>
  <si>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</si>
  <si>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</si>
  <si>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</si>
  <si>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</si>
  <si>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</si>
  <si>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</si>
  <si>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</si>
  <si>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</si>
  <si>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</si>
  <si>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</si>
  <si>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</si>
  <si>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</si>
  <si>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</si>
  <si>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</si>
  <si>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</si>
  <si>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</si>
  <si>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</si>
  <si>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</si>
  <si>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</si>
  <si>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</si>
  <si>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</si>
  <si>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</si>
  <si>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</si>
  <si>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</si>
  <si>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</si>
  <si>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</si>
  <si>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</si>
  <si>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</si>
  <si>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</si>
  <si>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</si>
  <si>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</si>
  <si>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</si>
  <si>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</si>
  <si>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</si>
  <si>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</si>
  <si>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</si>
  <si>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</si>
  <si>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</si>
  <si>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</si>
  <si>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</si>
  <si>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</si>
  <si>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</si>
  <si>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</si>
  <si>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</si>
  <si>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</si>
  <si>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</si>
  <si>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</si>
  <si>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</si>
  <si>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</si>
  <si>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</si>
  <si>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</si>
  <si>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</si>
  <si>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</si>
  <si>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</si>
  <si>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</si>
  <si>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</si>
  <si>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</si>
  <si>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</si>
  <si>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</si>
  <si>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</si>
  <si>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</si>
  <si>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</si>
  <si>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</si>
  <si>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</si>
  <si>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</si>
  <si>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</si>
  <si>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</si>
  <si>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</si>
  <si>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</si>
  <si>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</si>
  <si>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</si>
  <si>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</si>
  <si>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</si>
  <si>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</si>
  <si>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</si>
  <si>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</si>
  <si>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</si>
  <si>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</si>
  <si>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</si>
  <si>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</si>
  <si>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</si>
  <si>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</si>
  <si>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</si>
  <si>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</si>
  <si>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</si>
  <si>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</si>
  <si>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</si>
  <si>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</si>
  <si>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</si>
  <si>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</si>
  <si>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</si>
  <si>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</si>
  <si>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</si>
  <si>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</si>
  <si>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</si>
  <si>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</si>
  <si>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</si>
  <si>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</si>
  <si>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</si>
  <si>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</si>
  <si>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</si>
  <si>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</si>
  <si>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</si>
  <si>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</si>
  <si>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</si>
  <si>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</si>
  <si>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</si>
  <si>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</si>
  <si>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</si>
  <si>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</si>
  <si>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</si>
  <si>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</si>
  <si>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</si>
  <si>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</si>
  <si>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</si>
  <si>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</si>
  <si>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</si>
  <si>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</si>
  <si>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</si>
  <si>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</si>
  <si>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</si>
  <si>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</si>
  <si>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</si>
  <si>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</si>
  <si>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</si>
  <si>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</si>
  <si>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</si>
  <si>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</si>
  <si>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</si>
  <si>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</si>
  <si>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</si>
  <si>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</si>
  <si>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</si>
  <si>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</si>
  <si>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</si>
  <si>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</si>
  <si>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</si>
  <si>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</si>
  <si>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</si>
  <si>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</si>
  <si>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</si>
  <si>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</si>
  <si>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</si>
  <si>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</si>
  <si>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</si>
  <si>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</si>
  <si>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</si>
  <si>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</si>
  <si>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</si>
  <si>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</si>
  <si>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</si>
  <si>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</si>
  <si>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</si>
  <si>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</si>
  <si>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</si>
  <si>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</si>
  <si>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</si>
  <si>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</si>
  <si>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</si>
  <si>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</si>
  <si>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</si>
  <si>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</si>
  <si>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</si>
  <si>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</si>
  <si>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</si>
  <si>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</si>
  <si>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</si>
  <si>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</si>
  <si>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</si>
  <si>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</si>
  <si>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</si>
  <si>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</si>
  <si>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</si>
  <si>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</si>
  <si>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</si>
  <si>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</si>
  <si>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</si>
  <si>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</si>
  <si>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</si>
  <si>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</si>
  <si>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</si>
  <si>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</si>
  <si>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</si>
  <si>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</si>
  <si>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</si>
  <si>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</si>
  <si>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</si>
  <si>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</si>
  <si>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</si>
  <si>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</si>
  <si>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</si>
  <si>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</si>
  <si>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</si>
  <si>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</si>
  <si>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</si>
  <si>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</si>
  <si>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</si>
  <si>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</si>
  <si>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</si>
  <si>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</si>
  <si>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</si>
  <si>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</si>
  <si>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</si>
  <si>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</si>
  <si>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</si>
  <si>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</si>
  <si>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</si>
  <si>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</si>
  <si>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</si>
  <si>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</si>
  <si>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</si>
  <si>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</si>
  <si>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</si>
  <si>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</si>
  <si>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</si>
  <si>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</si>
  <si>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</si>
  <si>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</si>
  <si>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</si>
  <si>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</si>
  <si>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</si>
  <si>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</si>
  <si>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</si>
  <si>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</si>
  <si>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</si>
  <si>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</si>
  <si>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</si>
  <si>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</si>
  <si>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</si>
  <si>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</si>
  <si>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</si>
  <si>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</si>
  <si>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</si>
  <si>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</si>
  <si>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</si>
  <si>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</si>
  <si>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</si>
  <si>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</si>
  <si>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</si>
  <si>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</si>
  <si>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</si>
  <si>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</si>
  <si>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</si>
  <si>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</si>
  <si>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</si>
  <si>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</si>
  <si>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</si>
  <si>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</si>
  <si>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</si>
  <si>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</si>
  <si>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</si>
  <si>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</si>
  <si>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</si>
  <si>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</si>
  <si>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</si>
  <si>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</si>
  <si>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</si>
  <si>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</si>
  <si>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</si>
  <si>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</si>
  <si>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</si>
  <si>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</si>
  <si>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</si>
  <si>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</si>
  <si>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</si>
  <si>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</si>
  <si>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</si>
  <si>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</si>
  <si>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</si>
  <si>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</si>
  <si>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</si>
  <si>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</si>
  <si>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</si>
  <si>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</si>
  <si>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</si>
  <si>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</si>
  <si>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</si>
  <si>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</si>
  <si>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</si>
  <si>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</si>
  <si>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</si>
  <si>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</si>
  <si>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</si>
  <si>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</si>
  <si>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</si>
  <si>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</si>
  <si>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</si>
  <si>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</si>
  <si>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</si>
  <si>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</si>
  <si>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</si>
  <si>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</si>
  <si>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</si>
  <si>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</si>
  <si>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</si>
  <si>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</si>
  <si>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</si>
  <si>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</si>
  <si>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</si>
  <si>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</si>
  <si>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</si>
  <si>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</si>
  <si>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</si>
  <si>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</si>
  <si>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</si>
  <si>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</si>
  <si>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</si>
  <si>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</si>
  <si>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</si>
  <si>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</si>
  <si>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</si>
  <si>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</si>
  <si>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</si>
  <si>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</si>
  <si>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</si>
  <si>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</si>
  <si>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</si>
  <si>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</si>
  <si>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</si>
  <si>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</si>
  <si>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</si>
  <si>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</si>
  <si>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</si>
  <si>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</si>
  <si>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</si>
  <si>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</si>
  <si>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</si>
  <si>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</si>
  <si>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</si>
  <si>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</si>
  <si>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</si>
  <si>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</si>
  <si>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</si>
  <si>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</si>
  <si>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</si>
  <si>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</si>
  <si>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</si>
  <si>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</si>
  <si>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</si>
  <si>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</si>
  <si>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</si>
  <si>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</si>
  <si>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</si>
  <si>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</si>
  <si>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</si>
  <si>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</si>
  <si>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</si>
  <si>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</si>
  <si>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</si>
  <si>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</si>
  <si>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</si>
  <si>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</si>
  <si>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</si>
  <si>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</si>
  <si>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</si>
  <si>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</si>
  <si>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</si>
  <si>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</si>
  <si>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</si>
  <si>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</si>
  <si>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</si>
  <si>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</si>
  <si>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</si>
  <si>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</si>
  <si>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</si>
  <si>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</si>
  <si>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</si>
  <si>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</si>
  <si>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</si>
  <si>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</si>
  <si>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</si>
  <si>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</si>
  <si>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</si>
  <si>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</si>
  <si>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</si>
  <si>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</si>
  <si>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</si>
  <si>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</si>
  <si>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</si>
  <si>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</si>
  <si>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</si>
  <si>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</si>
  <si>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</si>
  <si>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</si>
  <si>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</si>
  <si>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</si>
  <si>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</si>
  <si>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</si>
  <si>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</si>
  <si>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</si>
  <si>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</si>
  <si>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</si>
  <si>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</si>
  <si>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</si>
  <si>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</si>
  <si>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</si>
  <si>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</si>
  <si>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</si>
  <si>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</si>
  <si>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</si>
  <si>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</si>
  <si>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</si>
  <si>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</si>
  <si>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</si>
  <si>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</si>
  <si>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</si>
  <si>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</si>
  <si>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</si>
  <si>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</si>
  <si>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</si>
  <si>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</si>
  <si>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</si>
  <si>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</si>
  <si>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</si>
  <si>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</si>
  <si>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</si>
  <si>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</si>
  <si>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</si>
  <si>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</si>
  <si>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</si>
  <si>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</si>
  <si>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</si>
  <si>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</si>
  <si>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</si>
  <si>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</si>
  <si>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</si>
  <si>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</si>
  <si>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</si>
  <si>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</si>
  <si>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</si>
  <si>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</si>
  <si>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</si>
  <si>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</si>
  <si>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</si>
  <si>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</si>
  <si>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</si>
  <si>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</si>
  <si>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</si>
  <si>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</si>
  <si>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</si>
  <si>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</si>
  <si>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</si>
  <si>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</si>
  <si>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</si>
  <si>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</si>
  <si>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</si>
  <si>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</si>
  <si>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</si>
  <si>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</si>
  <si>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</si>
  <si>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</si>
  <si>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</si>
  <si>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</si>
  <si>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</si>
  <si>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</si>
  <si>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</si>
  <si>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</si>
  <si>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</si>
  <si>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</si>
  <si>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</si>
  <si>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</si>
  <si>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</si>
  <si>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</si>
  <si>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</si>
  <si>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</si>
  <si>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</si>
  <si>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</si>
  <si>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</si>
  <si>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</si>
  <si>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</si>
  <si>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</si>
  <si>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</si>
  <si>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</si>
  <si>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</si>
  <si>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</si>
  <si>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</si>
  <si>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</si>
  <si>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</si>
  <si>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</si>
  <si>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</si>
  <si>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</si>
  <si>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</si>
  <si>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</si>
  <si>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</si>
  <si>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</si>
  <si>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</si>
  <si>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</si>
  <si>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</si>
  <si>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</si>
  <si>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</si>
  <si>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</si>
  <si>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</si>
  <si>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</si>
  <si>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</si>
  <si>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</si>
  <si>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</si>
  <si>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</si>
  <si>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</si>
  <si>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</si>
  <si>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</si>
  <si>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</si>
  <si>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</si>
  <si>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</si>
  <si>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</si>
  <si>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</si>
  <si>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</si>
  <si>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</si>
  <si>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</si>
  <si>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</si>
  <si>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</si>
  <si>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</si>
  <si>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</si>
  <si>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</si>
  <si>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</si>
  <si>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</si>
  <si>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</si>
  <si>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</si>
  <si>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</si>
  <si>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</si>
  <si>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</si>
  <si>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</si>
  <si>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</si>
  <si>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</si>
  <si>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</si>
  <si>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</si>
  <si>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</si>
  <si>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</si>
  <si>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</si>
  <si>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</si>
  <si>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</si>
  <si>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</si>
  <si>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</si>
  <si>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</si>
  <si>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</si>
  <si>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</si>
  <si>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</si>
  <si>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</si>
  <si>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</si>
  <si>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</si>
  <si>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</si>
  <si>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</si>
  <si>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</si>
  <si>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</si>
  <si>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</si>
  <si>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</si>
  <si>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</si>
  <si>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</si>
  <si>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</si>
  <si>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</si>
  <si>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</si>
  <si>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</si>
  <si>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</si>
  <si>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</si>
  <si>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</si>
  <si>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</si>
  <si>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</si>
  <si>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</si>
  <si>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</si>
  <si>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</si>
  <si>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</si>
  <si>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</si>
  <si>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</si>
  <si>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</si>
  <si>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</si>
  <si>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</si>
  <si>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</si>
  <si>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</si>
  <si>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</si>
  <si>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</si>
  <si>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</si>
  <si>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</si>
  <si>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</si>
  <si>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</si>
  <si>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</si>
  <si>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</si>
  <si>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</si>
  <si>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</si>
  <si>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</si>
  <si>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</si>
  <si>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</si>
  <si>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</si>
  <si>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</si>
  <si>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</si>
  <si>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</si>
  <si>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</si>
  <si>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</si>
  <si>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</si>
  <si>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</si>
  <si>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</si>
  <si>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</si>
  <si>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</si>
  <si>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</si>
  <si>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</si>
  <si>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</si>
  <si>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</si>
  <si>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</si>
  <si>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</si>
  <si>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</si>
  <si>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</si>
  <si>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</si>
  <si>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</si>
  <si>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</si>
  <si>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</si>
  <si>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</si>
  <si>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</si>
  <si>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</si>
  <si>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</si>
  <si>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</si>
  <si>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</si>
  <si>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</si>
  <si>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</si>
  <si>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</si>
  <si>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</si>
  <si>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</si>
  <si>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</si>
  <si>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</si>
  <si>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</si>
  <si>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</si>
  <si>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</si>
  <si>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</si>
  <si>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</si>
  <si>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</si>
  <si>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</si>
  <si>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</si>
  <si>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</si>
  <si>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</si>
  <si>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</si>
  <si>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</si>
  <si>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</si>
  <si>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</si>
  <si>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</si>
  <si>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</si>
  <si>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</si>
  <si>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</si>
  <si>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</si>
  <si>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</si>
  <si>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</si>
  <si>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</si>
  <si>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</si>
  <si>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</si>
  <si>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</si>
  <si>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</si>
  <si>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</si>
  <si>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</si>
  <si>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</si>
  <si>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</si>
  <si>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</si>
  <si>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</si>
  <si>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</si>
  <si>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</si>
  <si>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</si>
  <si>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</si>
  <si>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</si>
  <si>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</si>
  <si>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</si>
  <si>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</si>
  <si>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</si>
  <si>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</si>
  <si>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</si>
  <si>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</si>
  <si>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</si>
  <si>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</si>
  <si>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</si>
  <si>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</si>
  <si>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</si>
  <si>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</si>
  <si>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</si>
  <si>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</si>
  <si>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</si>
  <si>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</si>
  <si>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</si>
  <si>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</si>
  <si>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</si>
  <si>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</si>
  <si>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</si>
  <si>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</si>
  <si>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</si>
  <si>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</si>
  <si>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</si>
  <si>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</si>
  <si>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</si>
  <si>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</si>
  <si>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</si>
  <si>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</si>
  <si>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</si>
  <si>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</si>
  <si>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</si>
  <si>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</si>
  <si>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</si>
  <si>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</si>
  <si>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</si>
  <si>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</si>
  <si>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</si>
  <si>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</si>
  <si>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</si>
  <si>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</si>
  <si>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</si>
  <si>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</si>
  <si>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</si>
  <si>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</si>
  <si>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</si>
  <si>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</si>
  <si>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</si>
  <si>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</si>
  <si>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</si>
  <si>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</si>
  <si>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</si>
  <si>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</si>
  <si>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</si>
  <si>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</si>
  <si>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</si>
  <si>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</si>
  <si>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</si>
  <si>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</si>
  <si>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</si>
  <si>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</si>
  <si>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</si>
  <si>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</si>
  <si>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</si>
  <si>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</si>
  <si>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</si>
  <si>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</si>
  <si>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</si>
  <si>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</si>
  <si>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</si>
  <si>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</si>
  <si>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</si>
  <si>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</si>
  <si>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</si>
  <si>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</si>
  <si>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</si>
  <si>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</si>
  <si>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</si>
  <si>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</si>
  <si>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</si>
  <si>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</si>
  <si>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</si>
  <si>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</si>
  <si>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</si>
  <si>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</si>
  <si>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</si>
  <si>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</si>
  <si>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</si>
  <si>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</si>
  <si>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</si>
  <si>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</si>
  <si>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</si>
  <si>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</si>
  <si>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</si>
  <si>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</si>
  <si>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</si>
  <si>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</si>
  <si>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</si>
  <si>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</si>
  <si>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</si>
  <si>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</si>
  <si>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</si>
  <si>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</si>
  <si>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</si>
  <si>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</si>
  <si>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</si>
  <si>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</si>
  <si>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</si>
  <si>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</si>
  <si>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</si>
  <si>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</si>
  <si>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</si>
  <si>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</si>
  <si>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</si>
  <si>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</si>
  <si>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</si>
  <si>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</si>
  <si>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</si>
  <si>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</si>
  <si>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</si>
  <si>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</si>
  <si>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</si>
  <si>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</si>
  <si>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</si>
  <si>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</si>
  <si>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</si>
  <si>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</si>
  <si>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</si>
  <si>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</si>
  <si>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</si>
  <si>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</si>
  <si>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</si>
  <si>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</si>
  <si>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</si>
  <si>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</si>
  <si>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</si>
  <si>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</si>
  <si>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</si>
  <si>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</si>
  <si>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</si>
  <si>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</si>
  <si>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</si>
  <si>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</si>
  <si>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</si>
  <si>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</si>
  <si>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</si>
  <si>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</si>
  <si>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</si>
  <si>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</si>
  <si>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Inova Semiconductors GmbH</t>
  </si>
  <si>
    <t>Grafinger St. 26, 81671 München, Germany</t>
  </si>
  <si>
    <t>Walter Nissl</t>
  </si>
  <si>
    <t>WNissl@inova-semiconductors.de</t>
  </si>
  <si>
    <t>+49 89 / 45 74 75 - 768</t>
  </si>
  <si>
    <t>Malte Leisner</t>
  </si>
  <si>
    <t>Director Quality &amp; Foundry Management</t>
  </si>
  <si>
    <t>+49 89 / 45 74 75 - 73</t>
  </si>
  <si>
    <t>MLeisner@inova-semiconductors.de</t>
  </si>
  <si>
    <t>QM Pilot Process 5.1.2 Conflict Minerals 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</si>
</sst>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85" fillId="0" borderId="0"/>
    <xf numFmtId="0" fontId="85"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5"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70" fontId="4" fillId="0" borderId="0"/>
    <xf numFmtId="17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85" fillId="0" borderId="0"/>
    <xf numFmtId="0" fontId="85" fillId="0" borderId="0"/>
    <xf numFmtId="0" fontId="85" fillId="0" borderId="0"/>
    <xf numFmtId="17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7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7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7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80">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Leisner@inova-semiconductors.de" TargetMode="External"/><Relationship Id="rId1" Type="http://schemas.openxmlformats.org/officeDocument/2006/relationships/hyperlink" Target="mailto:WNissl@inova-semiconductors.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election activeCell="A8" sqref="A8"/>
    </sheetView>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Normal="100" workbookViewId="0">
      <selection activeCell="J3" sqref="J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14433</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14434</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14435</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14436</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14437</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14438</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14440</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14439</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44713</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28</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v>1</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t="s">
        <v>28</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t="s">
        <v>14441</v>
      </c>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t="s">
        <v>14441</v>
      </c>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t="s">
        <v>14441</v>
      </c>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t="s">
        <v>14441</v>
      </c>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t="s">
        <v>14441</v>
      </c>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t="s">
        <v>14441</v>
      </c>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9" priority="122" stopIfTrue="1">
      <formula>IF($D$26="",TRUE)</formula>
    </cfRule>
  </conditionalFormatting>
  <conditionalFormatting sqref="D27:E27">
    <cfRule type="expression" dxfId="78" priority="129" stopIfTrue="1">
      <formula>IF($D$27="",TRUE)</formula>
    </cfRule>
  </conditionalFormatting>
  <conditionalFormatting sqref="D8:J8">
    <cfRule type="expression" dxfId="77" priority="136" stopIfTrue="1">
      <formula>IF($D$8="",TRUE)</formula>
    </cfRule>
  </conditionalFormatting>
  <conditionalFormatting sqref="D9:G9">
    <cfRule type="expression" dxfId="76" priority="137" stopIfTrue="1">
      <formula>IF($D$9="",TRUE)</formula>
    </cfRule>
  </conditionalFormatting>
  <conditionalFormatting sqref="D15:J15">
    <cfRule type="expression" dxfId="75" priority="138" stopIfTrue="1">
      <formula>IF($D$15="",TRUE)</formula>
    </cfRule>
  </conditionalFormatting>
  <conditionalFormatting sqref="D16:J16">
    <cfRule type="expression" dxfId="74" priority="139" stopIfTrue="1">
      <formula>IF($D$16="",TRUE)</formula>
    </cfRule>
  </conditionalFormatting>
  <conditionalFormatting sqref="D17:J17">
    <cfRule type="expression" dxfId="73" priority="140" stopIfTrue="1">
      <formula>IF($D$17="",TRUE)</formula>
    </cfRule>
  </conditionalFormatting>
  <conditionalFormatting sqref="D18:J18">
    <cfRule type="expression" dxfId="72" priority="141" stopIfTrue="1">
      <formula>IF($D$18="",TRUE)</formula>
    </cfRule>
  </conditionalFormatting>
  <conditionalFormatting sqref="D22:E22">
    <cfRule type="expression" dxfId="71" priority="144" stopIfTrue="1">
      <formula>IF($D$22="",TRUE)</formula>
    </cfRule>
  </conditionalFormatting>
  <conditionalFormatting sqref="D10:J10">
    <cfRule type="expression" dxfId="70" priority="41" stopIfTrue="1">
      <formula>IF($D$9=$Q$9,TRUE)</formula>
    </cfRule>
    <cfRule type="expression" dxfId="69" priority="151" stopIfTrue="1">
      <formula>IF(AND($D$10="",$D$9=$R$9),TRUE)</formula>
    </cfRule>
  </conditionalFormatting>
  <conditionalFormatting sqref="D40:E40 D46:E46 D52:E52 D58:E58 D64:E64">
    <cfRule type="expression" dxfId="68" priority="34" stopIfTrue="1">
      <formula>$P$28=""</formula>
    </cfRule>
  </conditionalFormatting>
  <conditionalFormatting sqref="D41:E41 D47:E47 D53:E53 D59:E59 D65:E65">
    <cfRule type="expression" dxfId="67" priority="149" stopIfTrue="1">
      <formula>$P$29=""</formula>
    </cfRule>
  </conditionalFormatting>
  <conditionalFormatting sqref="D40 D46 D52 D58 D64">
    <cfRule type="expression" dxfId="66" priority="147" stopIfTrue="1">
      <formula>IF(AND(OR($D$28="Yes",$D$28=""),D40=""),1,0)</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G79:J79">
    <cfRule type="expression" dxfId="63" priority="32" stopIfTrue="1">
      <formula>IF(AND($D$79="Yes, using other format (describe)",$G$79=""),TRUE)</formula>
    </cfRule>
  </conditionalFormatting>
  <conditionalFormatting sqref="D39:E39 D45:E45 D51:E51 D57:E57 D63:E63">
    <cfRule type="expression" dxfId="62" priority="145" stopIfTrue="1">
      <formula>IF(AND(OR($D$27="No",$D$27="Unknown",$D$27="Not applicable for this declaration",$D$33="No",$D$33="Unknown"),D39=""),1,0)</formula>
    </cfRule>
    <cfRule type="expression" dxfId="61" priority="146" stopIfTrue="1">
      <formula>IF(AND(OR($D$27="Yes",$D$27=""),D39=""),1,0)</formula>
    </cfRule>
  </conditionalFormatting>
  <conditionalFormatting sqref="D41:E41 D47:E47 D53:E53 D59:E59 D65:E65">
    <cfRule type="expression" dxfId="60" priority="150" stopIfTrue="1">
      <formula>IF(AND(OR($D$29="Yes",$D$29=""),D41=""),1,0)</formula>
    </cfRule>
  </conditionalFormatting>
  <conditionalFormatting sqref="D20:J20">
    <cfRule type="expression" dxfId="59" priority="20" stopIfTrue="1">
      <formula>IF($D$20="",TRUE)</formula>
    </cfRule>
  </conditionalFormatting>
  <conditionalFormatting sqref="D28 D40 D46 D52 D58 D64">
    <cfRule type="expression" dxfId="58" priority="18">
      <formula>IF($D$28="No",TRUE)</formula>
    </cfRule>
  </conditionalFormatting>
  <conditionalFormatting sqref="D29 D41 D47 D53 D59 D65">
    <cfRule type="expression" dxfId="57" priority="17">
      <formula>IF($D$29="No",TRUE)</formula>
    </cfRule>
  </conditionalFormatting>
  <conditionalFormatting sqref="G71:J71">
    <cfRule type="expression" dxfId="56" priority="14">
      <formula>IF(AND($D$71="Yes",$G$71=""),TRUE)</formula>
    </cfRule>
  </conditionalFormatting>
  <conditionalFormatting sqref="G81:J81">
    <cfRule type="expression" dxfId="55" priority="13">
      <formula>IF(AND($D$81="Yes, using other format (describe)",$G$81=""),TRUE)</formula>
    </cfRule>
  </conditionalFormatting>
  <conditionalFormatting sqref="D32:E32">
    <cfRule type="expression" dxfId="54" priority="7" stopIfTrue="1">
      <formula>IF(AND(OR($D$26="Yes",$D$26=""),$D$32=""),1,0)</formula>
    </cfRule>
    <cfRule type="expression" dxfId="53" priority="11" stopIfTrue="1">
      <formula>IF($P$26="",TRUE)</formula>
    </cfRule>
  </conditionalFormatting>
  <conditionalFormatting sqref="D33:E33">
    <cfRule type="expression" dxfId="52" priority="10" stopIfTrue="1">
      <formula>IF(AND(OR($D$27="Yes",$D$27=""),$D$33=""),1,0)</formula>
    </cfRule>
    <cfRule type="expression" dxfId="51" priority="12" stopIfTrue="1">
      <formula>IF($P$27="",TRUE)</formula>
    </cfRule>
  </conditionalFormatting>
  <conditionalFormatting sqref="D34">
    <cfRule type="expression" dxfId="50" priority="9">
      <formula>IF($D$28="No",TRUE)</formula>
    </cfRule>
  </conditionalFormatting>
  <conditionalFormatting sqref="D35">
    <cfRule type="expression" dxfId="49" priority="8">
      <formula>IF($D$29="No",TRUE)</formula>
    </cfRule>
  </conditionalFormatting>
  <conditionalFormatting sqref="D74:E74">
    <cfRule type="expression" dxfId="48" priority="3" stopIfTrue="1">
      <formula>IF(AND(OR($D$26="No",$D$26="Unknown",$D$26="Not applicable for this declaration",$D$32="No",$D$32="Unknown"),D74=""),1,0)</formula>
    </cfRule>
    <cfRule type="expression" dxfId="47" priority="4" stopIfTrue="1">
      <formula>IF(AND(OR($D$26="Yes",$D$26=""),D74=""),1,0)</formula>
    </cfRule>
  </conditionalFormatting>
  <conditionalFormatting sqref="D75:E75">
    <cfRule type="expression" dxfId="46" priority="5" stopIfTrue="1">
      <formula>IF(AND(OR($D$27="No",$D$27="Unknown",$D$27="Not applicable for this declaration",$D$33="No",$D$33="Unknown"),D75=""),1,0)</formula>
    </cfRule>
    <cfRule type="expression" dxfId="45" priority="6" stopIfTrue="1">
      <formula>IF(AND(OR($D$27="Yes",$D$27=""),D75=""),1,0)</formula>
    </cfRule>
  </conditionalFormatting>
  <conditionalFormatting sqref="D69:E69 D71:E71 D77:E77 D79:E79 D81:E81 D83:E83">
    <cfRule type="expression" dxfId="44" priority="1" stopIfTrue="1">
      <formula>NOT(OR(AND($D$26="Yes",OR($D$32="Yes",$D$32="")),AND($D$27="Yes",OR($D$33="Yes",$D$33="")),OR($D$26="",$D$27="")))</formula>
    </cfRule>
    <cfRule type="expression" dxfId="43"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10" sqref="D10"/>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t="s">
        <v>262</v>
      </c>
      <c r="B5" s="160" t="s">
        <v>46</v>
      </c>
      <c r="C5" s="163" t="s">
        <v>261</v>
      </c>
      <c r="D5" s="160" t="s">
        <v>261</v>
      </c>
      <c r="E5" s="160" t="s">
        <v>147</v>
      </c>
      <c r="F5" s="160" t="s">
        <v>262</v>
      </c>
      <c r="G5" s="160" t="s">
        <v>12</v>
      </c>
      <c r="H5" s="225">
        <v>0</v>
      </c>
      <c r="I5" s="226" t="s">
        <v>8245</v>
      </c>
      <c r="J5" s="226" t="s">
        <v>8245</v>
      </c>
      <c r="K5" s="161"/>
      <c r="L5" s="161"/>
      <c r="M5" s="161"/>
      <c r="N5" s="161"/>
      <c r="O5" s="161"/>
      <c r="P5" s="228"/>
      <c r="Q5" s="162"/>
      <c r="R5" s="160" t="str">
        <f ca="1">IF(ISERROR($V5),"",OFFSET('Smelter Look-up'!$C$4,$V5-4,0)&amp;"")</f>
        <v>Sumitomo Metal Mining</v>
      </c>
      <c r="S5" s="166" t="str">
        <f t="shared" ref="S5:S63" ca="1" si="0">IF(B5="","",IF(ISERROR(MATCH($E5,CL,0)),"Unknown",INDIRECT("'C'!$A$"&amp;MATCH($E5,CL,0)+1)))</f>
        <v>JP</v>
      </c>
      <c r="T5" s="166" t="str">
        <f ca="1">IF(B5="","",IF(ISERROR(MATCH($J5,SorP!$B$1:$B$6205,0)),"",INDIRECT("'SorP'!$A$"&amp;MATCH($J5,SorP!$B$1:$B$6205,0))))</f>
        <v>JP-13</v>
      </c>
      <c r="U5" s="180"/>
      <c r="V5" s="181">
        <f>IF(C5="",NA(),MATCH($B5&amp;$C5,'Smelter Look-up'!$J:$J,0))</f>
        <v>83</v>
      </c>
      <c r="X5" s="182">
        <f t="shared" ref="X5:X62" si="1">IF(AND(C5="Smelter not listed",OR(LEN(D5)=0,LEN(E5)=0)),1,0)</f>
        <v>0</v>
      </c>
      <c r="AB5" s="182" t="str">
        <f t="shared" ref="AB5:AB62" si="2">B5&amp;C5</f>
        <v>CobaltSumitomo Metal Mining</v>
      </c>
    </row>
    <row r="6" spans="1:34" s="182" customFormat="1" ht="20.25">
      <c r="A6" s="215" t="s">
        <v>130</v>
      </c>
      <c r="B6" s="160" t="s">
        <v>46</v>
      </c>
      <c r="C6" s="163" t="s">
        <v>128</v>
      </c>
      <c r="D6" s="160" t="s">
        <v>128</v>
      </c>
      <c r="E6" s="160" t="s">
        <v>129</v>
      </c>
      <c r="F6" s="160" t="s">
        <v>130</v>
      </c>
      <c r="G6" s="160" t="s">
        <v>12</v>
      </c>
      <c r="H6" s="225">
        <v>0</v>
      </c>
      <c r="I6" s="226" t="s">
        <v>131</v>
      </c>
      <c r="J6" s="226" t="s">
        <v>132</v>
      </c>
      <c r="K6" s="161"/>
      <c r="L6" s="161"/>
      <c r="M6" s="161"/>
      <c r="N6" s="161"/>
      <c r="O6" s="161"/>
      <c r="P6" s="228"/>
      <c r="Q6" s="162"/>
      <c r="R6" s="160" t="str">
        <f ca="1">IF(ISERROR($V6),"",OFFSET('Smelter Look-up'!$C$4,$V6-4,0)&amp;"")</f>
        <v>Glencore Nikkelverk Refinery</v>
      </c>
      <c r="S6" s="166" t="str">
        <f t="shared" ca="1" si="0"/>
        <v>NO</v>
      </c>
      <c r="T6" s="166" t="str">
        <f ca="1">IF(B6="","",IF(ISERROR(MATCH($J6,SorP!$B$1:$B$6205,0)),"",INDIRECT("'SorP'!$A$"&amp;MATCH($J6,SorP!$B$1:$B$6205,0))))</f>
        <v>NO-09</v>
      </c>
      <c r="U6" s="180"/>
      <c r="V6" s="181">
        <f>IF(C6="",NA(),MATCH($B6&amp;$C6,'Smelter Look-up'!$J:$J,0))</f>
        <v>22</v>
      </c>
      <c r="X6" s="182">
        <f t="shared" si="1"/>
        <v>0</v>
      </c>
      <c r="AB6" s="182" t="str">
        <f t="shared" si="2"/>
        <v>CobaltGlencore Nikkelverk Refinery</v>
      </c>
    </row>
    <row r="7" spans="1:34" s="182" customFormat="1" ht="25.5">
      <c r="A7" s="215" t="s">
        <v>283</v>
      </c>
      <c r="B7" s="160" t="s">
        <v>46</v>
      </c>
      <c r="C7" s="163" t="s">
        <v>282</v>
      </c>
      <c r="D7" s="160" t="s">
        <v>282</v>
      </c>
      <c r="E7" s="160" t="s">
        <v>76</v>
      </c>
      <c r="F7" s="160" t="s">
        <v>283</v>
      </c>
      <c r="G7" s="160" t="s">
        <v>12</v>
      </c>
      <c r="H7" s="225">
        <v>0</v>
      </c>
      <c r="I7" s="226" t="s">
        <v>284</v>
      </c>
      <c r="J7" s="226" t="s">
        <v>223</v>
      </c>
      <c r="K7" s="161"/>
      <c r="L7" s="161"/>
      <c r="M7" s="161"/>
      <c r="N7" s="161"/>
      <c r="O7" s="161"/>
      <c r="P7" s="228"/>
      <c r="Q7" s="162"/>
      <c r="R7" s="160" t="str">
        <f ca="1">IF(ISERROR($V7),"",OFFSET('Smelter Look-up'!$C$4,$V7-4,0)&amp;"")</f>
        <v>Quzhou Huayou Cobalt New Material Co., Ltd.</v>
      </c>
      <c r="S7" s="166" t="str">
        <f t="shared" ca="1" si="0"/>
        <v>CN</v>
      </c>
      <c r="T7" s="166" t="str">
        <f ca="1">IF(B7="","",IF(ISERROR(MATCH($J7,SorP!$B$1:$B$6205,0)),"",INDIRECT("'SorP'!$A$"&amp;MATCH($J7,SorP!$B$1:$B$6205,0))))</f>
        <v>CN-ZJ</v>
      </c>
      <c r="U7" s="180"/>
      <c r="V7" s="181">
        <f>IF(C7="",NA(),MATCH($B7&amp;$C7,'Smelter Look-up'!$J:$J,0))</f>
        <v>77</v>
      </c>
      <c r="X7" s="182">
        <f t="shared" si="1"/>
        <v>0</v>
      </c>
      <c r="AB7" s="182" t="str">
        <f t="shared" si="2"/>
        <v>CobaltQuzhou Huayou Cobalt New Material Co., Ltd.</v>
      </c>
    </row>
    <row r="8" spans="1:34" s="182" customFormat="1" ht="25.5">
      <c r="A8" s="215" t="s">
        <v>203</v>
      </c>
      <c r="B8" s="160" t="s">
        <v>46</v>
      </c>
      <c r="C8" s="163" t="s">
        <v>202</v>
      </c>
      <c r="D8" s="160"/>
      <c r="E8" s="160" t="s">
        <v>76</v>
      </c>
      <c r="F8" s="160" t="s">
        <v>203</v>
      </c>
      <c r="G8" s="160" t="s">
        <v>12</v>
      </c>
      <c r="H8" s="225">
        <v>0</v>
      </c>
      <c r="I8" s="226" t="s">
        <v>204</v>
      </c>
      <c r="J8" s="226" t="s">
        <v>205</v>
      </c>
      <c r="K8" s="161"/>
      <c r="L8" s="161"/>
      <c r="M8" s="161"/>
      <c r="N8" s="161"/>
      <c r="O8" s="161"/>
      <c r="P8" s="228"/>
      <c r="Q8" s="162"/>
      <c r="R8" s="160" t="str">
        <f ca="1">IF(ISERROR($V8),"",OFFSET('Smelter Look-up'!$C$4,$V8-4,0)&amp;"")</f>
        <v>Lanzhou Jinchuan Advanced Materials Technology Co., Ltd.</v>
      </c>
      <c r="S8" s="166" t="str">
        <f t="shared" ca="1" si="0"/>
        <v>CN</v>
      </c>
      <c r="T8" s="166" t="str">
        <f ca="1">IF(B8="","",IF(ISERROR(MATCH($J8,SorP!$B$1:$B$6205,0)),"",INDIRECT("'SorP'!$A$"&amp;MATCH($J8,SorP!$B$1:$B$6205,0))))</f>
        <v>CN-GS</v>
      </c>
      <c r="U8" s="180"/>
      <c r="V8" s="181">
        <f>IF(C8="",NA(),MATCH($B8&amp;$C8,'Smelter Look-up'!$J:$J,0))</f>
        <v>49</v>
      </c>
      <c r="X8" s="182">
        <f t="shared" si="1"/>
        <v>0</v>
      </c>
      <c r="AB8" s="182" t="str">
        <f t="shared" si="2"/>
        <v>CobaltLanzhou Jinchuan Advanced Materials Technology Co., Ltd.</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9:B2499">
    <cfRule type="expression" dxfId="42" priority="42" stopIfTrue="1">
      <formula>IF(B9="",TRUE)</formula>
    </cfRule>
  </conditionalFormatting>
  <conditionalFormatting sqref="D9:D2499">
    <cfRule type="expression" dxfId="41" priority="36" stopIfTrue="1">
      <formula>IF(AND(LEN($C9) &gt;0, ($C9 &lt;&gt; "Smelter Not Listed")),1,0)</formula>
    </cfRule>
    <cfRule type="expression" dxfId="40" priority="61" stopIfTrue="1">
      <formula>IF(AND(D9="",$C9=$X$4),TRUE)</formula>
    </cfRule>
    <cfRule type="expression" dxfId="39" priority="62" stopIfTrue="1">
      <formula>IF(FIND("!",D9),TRUE)</formula>
    </cfRule>
  </conditionalFormatting>
  <conditionalFormatting sqref="G9:G2497">
    <cfRule type="expression" dxfId="38" priority="63" stopIfTrue="1">
      <formula>IF(FIND("Enter smelter details",G9),TRUE)</formula>
    </cfRule>
  </conditionalFormatting>
  <conditionalFormatting sqref="R5:R2499 E9:E2499">
    <cfRule type="expression" dxfId="37" priority="49" stopIfTrue="1">
      <formula>IF(AND(E5="",$C5=$X$4),TRUE)</formula>
    </cfRule>
    <cfRule type="expression" dxfId="36" priority="50" stopIfTrue="1">
      <formula>IF(FIND("!",E5),TRUE)</formula>
    </cfRule>
  </conditionalFormatting>
  <conditionalFormatting sqref="F9:F2497">
    <cfRule type="expression" dxfId="35" priority="40" stopIfTrue="1">
      <formula>IF(AND(LEN($A9)&gt;0,$A9&lt;&gt;$F9),TRUE,FALSE)</formula>
    </cfRule>
  </conditionalFormatting>
  <conditionalFormatting sqref="C9:C2499">
    <cfRule type="expression" dxfId="34" priority="39" stopIfTrue="1">
      <formula>IF(AND(#REF!&lt;&gt;"",C9=""),TRUE)</formula>
    </cfRule>
  </conditionalFormatting>
  <conditionalFormatting sqref="A52">
    <cfRule type="expression" priority="32">
      <formula>$A$5:$Q1995&lt;&gt;""</formula>
    </cfRule>
  </conditionalFormatting>
  <conditionalFormatting sqref="G2498:G2499">
    <cfRule type="expression" dxfId="33" priority="31" stopIfTrue="1">
      <formula>IF(FIND("Enter smelter details",G2498),TRUE)</formula>
    </cfRule>
  </conditionalFormatting>
  <conditionalFormatting sqref="F2498:F2499">
    <cfRule type="expression" dxfId="32" priority="25" stopIfTrue="1">
      <formula>IF(AND(LEN($A2498)&gt;0,$A2498&lt;&gt;$F2498),TRUE,FALSE)</formula>
    </cfRule>
  </conditionalFormatting>
  <conditionalFormatting sqref="B2500">
    <cfRule type="expression" dxfId="31" priority="18" stopIfTrue="1">
      <formula>IF(B2500="",TRUE)</formula>
    </cfRule>
  </conditionalFormatting>
  <conditionalFormatting sqref="D2500">
    <cfRule type="expression" dxfId="30" priority="16" stopIfTrue="1">
      <formula>IF(AND(LEN($C2500) &gt;0, ($C2500 &lt;&gt; "Smelter Not Listed")),1,0)</formula>
    </cfRule>
    <cfRule type="expression" dxfId="29" priority="21" stopIfTrue="1">
      <formula>IF(AND(D2500="",$C2500=$X$4),TRUE)</formula>
    </cfRule>
    <cfRule type="expression" dxfId="28" priority="22" stopIfTrue="1">
      <formula>IF(FIND("!",D2500),TRUE)</formula>
    </cfRule>
  </conditionalFormatting>
  <conditionalFormatting sqref="R2500 E2500">
    <cfRule type="expression" dxfId="27" priority="19" stopIfTrue="1">
      <formula>IF(AND(E2500="",$C2500=$X$4),TRUE)</formula>
    </cfRule>
    <cfRule type="expression" dxfId="26" priority="20" stopIfTrue="1">
      <formula>IF(FIND("!",E2500),TRUE)</formula>
    </cfRule>
  </conditionalFormatting>
  <conditionalFormatting sqref="C2500">
    <cfRule type="expression" dxfId="25" priority="17" stopIfTrue="1">
      <formula>IF(AND(#REF!&lt;&gt;"",C2500=""),TRUE)</formula>
    </cfRule>
  </conditionalFormatting>
  <conditionalFormatting sqref="G2500">
    <cfRule type="expression" dxfId="24" priority="15" stopIfTrue="1">
      <formula>IF(FIND("Enter smelter details",G2500),TRUE)</formula>
    </cfRule>
  </conditionalFormatting>
  <conditionalFormatting sqref="F2500">
    <cfRule type="expression" dxfId="23" priority="14" stopIfTrue="1">
      <formula>IF(AND(LEN($A2500)&gt;0,$A2500&lt;&gt;$F2500),TRUE,FALSE)</formula>
    </cfRule>
  </conditionalFormatting>
  <conditionalFormatting sqref="B5:B7">
    <cfRule type="expression" dxfId="22" priority="8" stopIfTrue="1">
      <formula>IF(B5="",TRUE)</formula>
    </cfRule>
  </conditionalFormatting>
  <conditionalFormatting sqref="D5:D8">
    <cfRule type="expression" dxfId="21" priority="5" stopIfTrue="1">
      <formula>IF(AND(LEN($C5) &gt;0, ($C5 &lt;&gt; "Smelter Not Listed")),1,0)</formula>
    </cfRule>
    <cfRule type="expression" dxfId="20" priority="11" stopIfTrue="1">
      <formula>IF(AND(D5="",$C5=$X$4),TRUE)</formula>
    </cfRule>
    <cfRule type="expression" dxfId="19" priority="12" stopIfTrue="1">
      <formula>IF(FIND("!",D5),TRUE)</formula>
    </cfRule>
  </conditionalFormatting>
  <conditionalFormatting sqref="G5:G7">
    <cfRule type="expression" dxfId="18" priority="13" stopIfTrue="1">
      <formula>IF(FIND("Enter smelter details",G5),TRUE)</formula>
    </cfRule>
  </conditionalFormatting>
  <conditionalFormatting sqref="E5:E8">
    <cfRule type="expression" dxfId="17" priority="9" stopIfTrue="1">
      <formula>IF(AND(E5="",$C5=$X$4),TRUE)</formula>
    </cfRule>
    <cfRule type="expression" dxfId="16" priority="10" stopIfTrue="1">
      <formula>IF(FIND("!",E5),TRUE)</formula>
    </cfRule>
  </conditionalFormatting>
  <conditionalFormatting sqref="F5:F7">
    <cfRule type="expression" dxfId="15" priority="7" stopIfTrue="1">
      <formula>IF(AND(LEN($A5)&gt;0,$A5&lt;&gt;$F5),TRUE,FALSE)</formula>
    </cfRule>
  </conditionalFormatting>
  <conditionalFormatting sqref="C5:C7">
    <cfRule type="expression" dxfId="14" priority="6" stopIfTrue="1">
      <formula>IF(AND(#REF!&lt;&gt;"",C5=""),TRUE)</formula>
    </cfRule>
  </conditionalFormatting>
  <conditionalFormatting sqref="B8">
    <cfRule type="expression" dxfId="13" priority="3" stopIfTrue="1">
      <formula>IF(B8="",TRUE)</formula>
    </cfRule>
  </conditionalFormatting>
  <conditionalFormatting sqref="G8">
    <cfRule type="expression" dxfId="12" priority="4" stopIfTrue="1">
      <formula>IF(FIND("Enter smelter details",G8),TRUE)</formula>
    </cfRule>
  </conditionalFormatting>
  <conditionalFormatting sqref="F8">
    <cfRule type="expression" dxfId="11" priority="2" stopIfTrue="1">
      <formula>IF(AND(LEN($A8)&gt;0,$A8&lt;&gt;$F8),TRUE,FALSE)</formula>
    </cfRule>
  </conditionalFormatting>
  <conditionalFormatting sqref="C8">
    <cfRule type="expression" dxfId="10" priority="1" stopIfTrue="1">
      <formula>IF(AND(#REF!&lt;&gt;"",C8=""),TRUE)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98"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Inova Semiconductors GmbH</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Walter Nissl</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WNissl@inova-semiconductors.de</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+49 89 / 45 74 75 - 768</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Malte Leisner</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MLeisner@inova-semiconductors.de</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89 / 45 74 75 - 73</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44713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25.5" hidden="1">
      <c r="A49" s="80" t="s">
        <v>60</v>
      </c>
      <c r="B49" s="80" t="str">
        <f>Declaration!G69</f>
        <v>QM Pilot Process 5.1.2 Conflict Minerals Compliance</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purl.org/dc/elements/1.1/"/>
    <ds:schemaRef ds:uri="http://schemas.microsoft.com/office/2006/documentManagement/types"/>
    <ds:schemaRef ds:uri="a54701f6-876b-4337-a24e-543e1bd311e6"/>
    <ds:schemaRef ds:uri="http://purl.org/dc/terms/"/>
    <ds:schemaRef ds:uri="http://schemas.openxmlformats.org/package/2006/metadata/core-properties"/>
    <ds:schemaRef ds:uri="1b346dad-8a15-4ce7-a19a-07d981b0c5e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Salomea Schlosser</cp:lastModifiedBy>
  <cp:revision/>
  <dcterms:created xsi:type="dcterms:W3CDTF">2010-06-21T21:00:23Z</dcterms:created>
  <dcterms:modified xsi:type="dcterms:W3CDTF">2022-07-05T08:14:49Z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